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Stradale\OneDrive\Escritorio\Curso cubicaciones\"/>
    </mc:Choice>
  </mc:AlternateContent>
  <xr:revisionPtr revIDLastSave="0" documentId="13_ncr:1_{EE8ECC0D-1E71-4368-A044-A2A65469BB18}" xr6:coauthVersionLast="47" xr6:coauthVersionMax="47" xr10:uidLastSave="{00000000-0000-0000-0000-000000000000}"/>
  <bookViews>
    <workbookView xWindow="-108" yWindow="-108" windowWidth="23256" windowHeight="12456" tabRatio="931" firstSheet="27" activeTab="35" xr2:uid="{00000000-000D-0000-FFFF-FFFF00000000}"/>
  </bookViews>
  <sheets>
    <sheet name="1.1 REPLANTEO" sheetId="48" r:id="rId1"/>
    <sheet name="Cierres provisorios" sheetId="36" r:id="rId2"/>
    <sheet name="Trazado" sheetId="31" r:id="rId3"/>
    <sheet name="Excavacion" sheetId="27" r:id="rId4"/>
    <sheet name="Emplantillado" sheetId="1" r:id="rId5"/>
    <sheet name="Cimiento" sheetId="4" r:id="rId6"/>
    <sheet name="Sobrecimiento" sheetId="3" r:id="rId7"/>
    <sheet name="Enfierradura " sheetId="5" r:id="rId8"/>
    <sheet name="ENTRAMADO PISO" sheetId="6" r:id="rId9"/>
    <sheet name="TABIQUERIA perimetral" sheetId="20" r:id="rId10"/>
    <sheet name="TABIQUERIA divisorio" sheetId="28" r:id="rId11"/>
    <sheet name="PISO DECK" sheetId="19" r:id="rId12"/>
    <sheet name="REVESTIMIENTO MUROS exterior" sheetId="22" r:id="rId13"/>
    <sheet name="BASE PISO INTERIOR" sheetId="18" r:id="rId14"/>
    <sheet name="Revtm piso cocina baño " sheetId="32" r:id="rId15"/>
    <sheet name="REVESTIMIENTO TABIQUE INTERIOR" sheetId="21" r:id="rId16"/>
    <sheet name="Reve muro cocina baños" sheetId="34" r:id="rId17"/>
    <sheet name=" cielo (Tabla)" sheetId="24" r:id="rId18"/>
    <sheet name="cielo (Fibrocemento)" sheetId="25" r:id="rId19"/>
    <sheet name="Terminaciones" sheetId="15" r:id="rId20"/>
    <sheet name="corniza" sheetId="42" r:id="rId21"/>
    <sheet name="Latex cielo y cocina" sheetId="38" r:id="rId22"/>
    <sheet name="Barniz" sheetId="39" r:id="rId23"/>
    <sheet name="Pintura dormitorios " sheetId="40" r:id="rId24"/>
    <sheet name="Ventana" sheetId="17" r:id="rId25"/>
    <sheet name="Techumbre" sheetId="14" r:id="rId26"/>
    <sheet name="Revestimiento piso interior " sheetId="47" r:id="rId27"/>
    <sheet name="Quincañeria puerta exterior" sheetId="29" r:id="rId28"/>
    <sheet name="Quincañeria puertas interior" sheetId="35" r:id="rId29"/>
    <sheet name="Guardapolvo" sheetId="41" r:id="rId30"/>
    <sheet name="Artefactos" sheetId="30" r:id="rId31"/>
    <sheet name="ESTRUCTURA TECHUMBRE" sheetId="23" r:id="rId32"/>
    <sheet name="Alcantarillado" sheetId="43" r:id="rId33"/>
    <sheet name="Agua potable" sheetId="44" r:id="rId34"/>
    <sheet name="Gas" sheetId="45" r:id="rId35"/>
    <sheet name="Total" sheetId="26" r:id="rId36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26" l="1"/>
  <c r="G9" i="26"/>
  <c r="H8" i="26"/>
  <c r="G8" i="26"/>
  <c r="G16" i="48"/>
  <c r="G19" i="48" s="1"/>
  <c r="G11" i="48"/>
  <c r="G12" i="48" l="1"/>
  <c r="G13" i="48" s="1"/>
  <c r="G20" i="48"/>
  <c r="G21" i="48" s="1"/>
  <c r="F25" i="47"/>
  <c r="F24" i="47"/>
  <c r="F23" i="47"/>
  <c r="F22" i="47"/>
  <c r="F16" i="47"/>
  <c r="F15" i="47"/>
  <c r="F14" i="47"/>
  <c r="F6" i="47"/>
  <c r="F5" i="47"/>
  <c r="F7" i="47" s="1"/>
  <c r="F5" i="18"/>
  <c r="F6" i="18"/>
  <c r="F7" i="18"/>
  <c r="F8" i="18"/>
  <c r="F14" i="18"/>
  <c r="F17" i="18" s="1"/>
  <c r="F15" i="18"/>
  <c r="F16" i="18"/>
  <c r="F22" i="18"/>
  <c r="F23" i="18"/>
  <c r="F24" i="18"/>
  <c r="F25" i="18"/>
  <c r="F26" i="18"/>
  <c r="F28" i="18" s="1"/>
  <c r="F6" i="34"/>
  <c r="F7" i="34"/>
  <c r="F8" i="34"/>
  <c r="F9" i="34"/>
  <c r="F10" i="34"/>
  <c r="F29" i="45"/>
  <c r="F28" i="45"/>
  <c r="F27" i="45"/>
  <c r="F26" i="45"/>
  <c r="F25" i="45"/>
  <c r="F24" i="45"/>
  <c r="F23" i="45"/>
  <c r="F22" i="45"/>
  <c r="F21" i="45"/>
  <c r="F20" i="45"/>
  <c r="F19" i="45"/>
  <c r="F18" i="45"/>
  <c r="F17" i="45"/>
  <c r="F16" i="45"/>
  <c r="F15" i="45"/>
  <c r="F14" i="45"/>
  <c r="F13" i="45"/>
  <c r="F12" i="45"/>
  <c r="F11" i="45"/>
  <c r="F10" i="45"/>
  <c r="F8" i="45"/>
  <c r="F7" i="45"/>
  <c r="F6" i="45"/>
  <c r="F5" i="45"/>
  <c r="F4" i="45"/>
  <c r="F3" i="45"/>
  <c r="F6" i="23"/>
  <c r="F7" i="23"/>
  <c r="H14" i="26"/>
  <c r="H15" i="26"/>
  <c r="F7" i="43"/>
  <c r="F9" i="43"/>
  <c r="F15" i="43" s="1"/>
  <c r="F11" i="43"/>
  <c r="F12" i="43"/>
  <c r="F13" i="43"/>
  <c r="F14" i="43"/>
  <c r="F17" i="43"/>
  <c r="F18" i="43"/>
  <c r="F19" i="43"/>
  <c r="F20" i="43"/>
  <c r="F23" i="43" s="1"/>
  <c r="F21" i="43"/>
  <c r="F22" i="43"/>
  <c r="F9" i="18" l="1"/>
  <c r="F30" i="45"/>
  <c r="F31" i="45" s="1"/>
  <c r="F9" i="45"/>
  <c r="F17" i="47"/>
  <c r="G34" i="48"/>
  <c r="F8" i="47"/>
  <c r="F9" i="47" s="1"/>
  <c r="F18" i="47"/>
  <c r="F19" i="47" s="1"/>
  <c r="F26" i="47"/>
  <c r="F28" i="47" s="1"/>
  <c r="F10" i="18"/>
  <c r="F11" i="18" s="1"/>
  <c r="F18" i="18"/>
  <c r="F19" i="18" s="1"/>
  <c r="F31" i="47" l="1"/>
  <c r="F31" i="18"/>
  <c r="F34" i="18" s="1"/>
  <c r="G36" i="48"/>
  <c r="G35" i="48"/>
  <c r="G37" i="48" s="1"/>
  <c r="F33" i="47"/>
  <c r="F32" i="47"/>
  <c r="F34" i="47" s="1"/>
  <c r="F32" i="18"/>
  <c r="F33" i="18"/>
  <c r="F25" i="43" l="1"/>
  <c r="F42" i="43"/>
  <c r="F41" i="43"/>
  <c r="F40" i="43"/>
  <c r="F34" i="43"/>
  <c r="F33" i="43"/>
  <c r="F50" i="45"/>
  <c r="F49" i="45"/>
  <c r="F48" i="45"/>
  <c r="F42" i="45"/>
  <c r="F41" i="45"/>
  <c r="F43" i="45" s="1"/>
  <c r="F58" i="44"/>
  <c r="F57" i="44"/>
  <c r="F56" i="44"/>
  <c r="F50" i="44"/>
  <c r="F49" i="44"/>
  <c r="F51" i="44" s="1"/>
  <c r="F26" i="43" l="1"/>
  <c r="F27" i="43" s="1"/>
  <c r="F47" i="43" s="1"/>
  <c r="F51" i="45"/>
  <c r="F53" i="45" s="1"/>
  <c r="F32" i="45"/>
  <c r="F35" i="43"/>
  <c r="F36" i="43" s="1"/>
  <c r="F37" i="43" s="1"/>
  <c r="F43" i="43"/>
  <c r="F45" i="43" s="1"/>
  <c r="F44" i="45"/>
  <c r="F45" i="45" s="1"/>
  <c r="F61" i="44"/>
  <c r="F52" i="44"/>
  <c r="F53" i="44" s="1"/>
  <c r="F59" i="44"/>
  <c r="F55" i="45" l="1"/>
  <c r="F49" i="43"/>
  <c r="F48" i="43"/>
  <c r="F50" i="43"/>
  <c r="F56" i="45"/>
  <c r="F58" i="45"/>
  <c r="F57" i="45"/>
  <c r="F39" i="44" l="1"/>
  <c r="F38" i="44"/>
  <c r="F37" i="44"/>
  <c r="F36" i="44"/>
  <c r="F35" i="44"/>
  <c r="F34" i="44"/>
  <c r="F33" i="44"/>
  <c r="F32" i="44"/>
  <c r="F31" i="44"/>
  <c r="F30" i="44"/>
  <c r="F27" i="44"/>
  <c r="F26" i="44"/>
  <c r="F25" i="44"/>
  <c r="F24" i="44"/>
  <c r="F23" i="44"/>
  <c r="F22" i="44"/>
  <c r="F21" i="44"/>
  <c r="F20" i="44"/>
  <c r="F19" i="44"/>
  <c r="F18" i="44"/>
  <c r="F17" i="44"/>
  <c r="F16" i="44"/>
  <c r="F15" i="44"/>
  <c r="F14" i="44"/>
  <c r="F13" i="44"/>
  <c r="F12" i="44"/>
  <c r="F9" i="44"/>
  <c r="F8" i="44"/>
  <c r="F5" i="44"/>
  <c r="F4" i="44"/>
  <c r="F3" i="44"/>
  <c r="F6" i="44" s="1"/>
  <c r="F28" i="44" l="1"/>
  <c r="F40" i="44"/>
  <c r="F10" i="44"/>
  <c r="F42" i="44" s="1"/>
  <c r="F43" i="44" s="1"/>
  <c r="F44" i="44" s="1"/>
  <c r="F63" i="44" s="1"/>
  <c r="H36" i="26"/>
  <c r="F6" i="41"/>
  <c r="F65" i="44" l="1"/>
  <c r="F64" i="44"/>
  <c r="F66" i="44" s="1"/>
  <c r="F6" i="42"/>
  <c r="F5" i="42"/>
  <c r="F8" i="42" s="1"/>
  <c r="F23" i="42"/>
  <c r="F22" i="42"/>
  <c r="F24" i="42" s="1"/>
  <c r="F15" i="42"/>
  <c r="F16" i="42" s="1"/>
  <c r="F17" i="42" s="1"/>
  <c r="F14" i="42"/>
  <c r="H35" i="26"/>
  <c r="F5" i="41"/>
  <c r="F9" i="41" s="1"/>
  <c r="F25" i="41"/>
  <c r="F24" i="41"/>
  <c r="F23" i="41"/>
  <c r="F22" i="41"/>
  <c r="F16" i="41"/>
  <c r="F15" i="41"/>
  <c r="F17" i="41" s="1"/>
  <c r="F14" i="41"/>
  <c r="F9" i="42" l="1"/>
  <c r="F10" i="42" s="1"/>
  <c r="F18" i="42"/>
  <c r="F10" i="41"/>
  <c r="F11" i="41" s="1"/>
  <c r="F18" i="41"/>
  <c r="F19" i="41"/>
  <c r="F26" i="41"/>
  <c r="F28" i="41" s="1"/>
  <c r="F31" i="41" l="1"/>
  <c r="F28" i="42"/>
  <c r="F30" i="42"/>
  <c r="F29" i="42"/>
  <c r="F31" i="42" s="1"/>
  <c r="F32" i="41"/>
  <c r="F34" i="41" s="1"/>
  <c r="F33" i="41"/>
  <c r="H10" i="26" l="1"/>
  <c r="F6" i="36"/>
  <c r="F7" i="36"/>
  <c r="F8" i="36"/>
  <c r="F9" i="36"/>
  <c r="F10" i="36"/>
  <c r="F27" i="36"/>
  <c r="F26" i="36"/>
  <c r="F25" i="36"/>
  <c r="F18" i="36"/>
  <c r="F17" i="36"/>
  <c r="F16" i="36"/>
  <c r="F19" i="36" s="1"/>
  <c r="F20" i="36" s="1"/>
  <c r="F21" i="36" s="1"/>
  <c r="F11" i="36" l="1"/>
  <c r="F12" i="36" s="1"/>
  <c r="F13" i="36" s="1"/>
  <c r="F31" i="36"/>
  <c r="H34" i="26"/>
  <c r="H33" i="26"/>
  <c r="H32" i="26"/>
  <c r="F24" i="40"/>
  <c r="F23" i="40"/>
  <c r="F22" i="40"/>
  <c r="F15" i="40"/>
  <c r="F14" i="40"/>
  <c r="F16" i="40" s="1"/>
  <c r="F5" i="40"/>
  <c r="F8" i="40" s="1"/>
  <c r="F23" i="39"/>
  <c r="F22" i="39"/>
  <c r="F24" i="39" s="1"/>
  <c r="F15" i="39"/>
  <c r="F16" i="39" s="1"/>
  <c r="F14" i="39"/>
  <c r="F5" i="39"/>
  <c r="F8" i="39" s="1"/>
  <c r="F23" i="38"/>
  <c r="F22" i="38"/>
  <c r="F24" i="38" s="1"/>
  <c r="F15" i="38"/>
  <c r="F14" i="38"/>
  <c r="F5" i="38"/>
  <c r="F8" i="38" s="1"/>
  <c r="F25" i="40" l="1"/>
  <c r="F16" i="38"/>
  <c r="F34" i="36"/>
  <c r="F9" i="40"/>
  <c r="F10" i="40" s="1"/>
  <c r="F17" i="40"/>
  <c r="F18" i="40" s="1"/>
  <c r="F10" i="39"/>
  <c r="F17" i="39"/>
  <c r="F18" i="39" s="1"/>
  <c r="F9" i="39"/>
  <c r="F17" i="38"/>
  <c r="F18" i="38" s="1"/>
  <c r="F9" i="38"/>
  <c r="F10" i="38" s="1"/>
  <c r="H11" i="26"/>
  <c r="F29" i="40" l="1"/>
  <c r="F36" i="36"/>
  <c r="F35" i="36"/>
  <c r="F37" i="36" s="1"/>
  <c r="F31" i="40"/>
  <c r="F30" i="40"/>
  <c r="F32" i="40" s="1"/>
  <c r="F28" i="39"/>
  <c r="F28" i="38"/>
  <c r="F21" i="31"/>
  <c r="F30" i="39" l="1"/>
  <c r="F29" i="39"/>
  <c r="F31" i="39" s="1"/>
  <c r="F30" i="38"/>
  <c r="F29" i="38"/>
  <c r="F31" i="38" s="1"/>
  <c r="F12" i="26"/>
  <c r="F30" i="30" l="1"/>
  <c r="F29" i="30"/>
  <c r="F28" i="30"/>
  <c r="F22" i="30"/>
  <c r="F21" i="30"/>
  <c r="F23" i="30" s="1"/>
  <c r="F15" i="30"/>
  <c r="F14" i="30"/>
  <c r="F12" i="30"/>
  <c r="F11" i="30"/>
  <c r="F10" i="30"/>
  <c r="F9" i="30"/>
  <c r="F8" i="30"/>
  <c r="F7" i="30"/>
  <c r="F6" i="30"/>
  <c r="F5" i="30"/>
  <c r="F24" i="35"/>
  <c r="F25" i="35" s="1"/>
  <c r="F23" i="35"/>
  <c r="F22" i="35"/>
  <c r="F15" i="35"/>
  <c r="F14" i="35"/>
  <c r="F13" i="35"/>
  <c r="F7" i="35"/>
  <c r="F6" i="35"/>
  <c r="F8" i="35" s="1"/>
  <c r="F5" i="35"/>
  <c r="F26" i="29"/>
  <c r="F25" i="29"/>
  <c r="F24" i="29"/>
  <c r="F18" i="29"/>
  <c r="F17" i="29"/>
  <c r="F16" i="29"/>
  <c r="F15" i="29"/>
  <c r="F9" i="29"/>
  <c r="F8" i="29"/>
  <c r="F7" i="29"/>
  <c r="F6" i="29"/>
  <c r="F5" i="29"/>
  <c r="H30" i="26"/>
  <c r="F41" i="17"/>
  <c r="F34" i="17"/>
  <c r="F33" i="17"/>
  <c r="F32" i="17"/>
  <c r="F25" i="17"/>
  <c r="F24" i="17"/>
  <c r="F26" i="17" s="1"/>
  <c r="F23" i="17"/>
  <c r="F16" i="17"/>
  <c r="F15" i="17"/>
  <c r="F14" i="17"/>
  <c r="F13" i="17"/>
  <c r="F12" i="17"/>
  <c r="F11" i="17"/>
  <c r="F10" i="17"/>
  <c r="F9" i="17"/>
  <c r="F8" i="17"/>
  <c r="F7" i="17"/>
  <c r="F17" i="17" s="1"/>
  <c r="F6" i="17"/>
  <c r="F5" i="17"/>
  <c r="F31" i="34"/>
  <c r="F30" i="34"/>
  <c r="F29" i="34"/>
  <c r="F28" i="34"/>
  <c r="F33" i="34" s="1"/>
  <c r="F22" i="34"/>
  <c r="F21" i="34"/>
  <c r="F20" i="34"/>
  <c r="F23" i="34" s="1"/>
  <c r="F12" i="34"/>
  <c r="F13" i="34"/>
  <c r="H25" i="26"/>
  <c r="H31" i="26"/>
  <c r="H29" i="26"/>
  <c r="H28" i="26"/>
  <c r="F19" i="29" l="1"/>
  <c r="F16" i="30"/>
  <c r="F17" i="30" s="1"/>
  <c r="F18" i="30" s="1"/>
  <c r="F10" i="29"/>
  <c r="F27" i="29"/>
  <c r="F28" i="29" s="1"/>
  <c r="F31" i="30"/>
  <c r="F33" i="30" s="1"/>
  <c r="F16" i="35"/>
  <c r="F24" i="30"/>
  <c r="F25" i="30" s="1"/>
  <c r="F27" i="35"/>
  <c r="F9" i="35"/>
  <c r="F10" i="35" s="1"/>
  <c r="F11" i="29"/>
  <c r="F12" i="29" s="1"/>
  <c r="F20" i="29"/>
  <c r="F21" i="29" s="1"/>
  <c r="F27" i="17"/>
  <c r="F28" i="17" s="1"/>
  <c r="F29" i="17" s="1"/>
  <c r="F18" i="17"/>
  <c r="F19" i="17" s="1"/>
  <c r="F24" i="34"/>
  <c r="F25" i="34" s="1"/>
  <c r="F14" i="34"/>
  <c r="F15" i="34" s="1"/>
  <c r="F17" i="35" l="1"/>
  <c r="F18" i="35" s="1"/>
  <c r="F29" i="35" s="1"/>
  <c r="F35" i="30"/>
  <c r="F36" i="30" s="1"/>
  <c r="F38" i="30" s="1"/>
  <c r="F30" i="29"/>
  <c r="F33" i="29"/>
  <c r="F37" i="34"/>
  <c r="F32" i="35" l="1"/>
  <c r="F37" i="30"/>
  <c r="F30" i="35"/>
  <c r="F31" i="35"/>
  <c r="F32" i="29"/>
  <c r="F31" i="29"/>
  <c r="F39" i="34"/>
  <c r="F38" i="34"/>
  <c r="F40" i="34" s="1"/>
  <c r="F14" i="31" l="1"/>
  <c r="F4" i="31"/>
  <c r="H27" i="26"/>
  <c r="H26" i="26"/>
  <c r="H24" i="26"/>
  <c r="H23" i="26"/>
  <c r="H22" i="26" l="1"/>
  <c r="F27" i="32"/>
  <c r="F9" i="32"/>
  <c r="H21" i="26"/>
  <c r="F26" i="32" l="1"/>
  <c r="F25" i="32"/>
  <c r="F24" i="32"/>
  <c r="F23" i="32"/>
  <c r="F17" i="32"/>
  <c r="F16" i="32"/>
  <c r="F15" i="32"/>
  <c r="F8" i="32"/>
  <c r="F7" i="32"/>
  <c r="F6" i="32"/>
  <c r="F5" i="32"/>
  <c r="F10" i="32" l="1"/>
  <c r="F11" i="32" s="1"/>
  <c r="F12" i="32" s="1"/>
  <c r="F21" i="32"/>
  <c r="F18" i="32"/>
  <c r="F19" i="32" s="1"/>
  <c r="F20" i="32" s="1"/>
  <c r="F29" i="32"/>
  <c r="F23" i="31"/>
  <c r="F22" i="31"/>
  <c r="F15" i="31"/>
  <c r="F13" i="31"/>
  <c r="F16" i="31" s="1"/>
  <c r="F7" i="31"/>
  <c r="F6" i="31"/>
  <c r="F5" i="31"/>
  <c r="F8" i="31"/>
  <c r="F32" i="32" l="1"/>
  <c r="F17" i="31"/>
  <c r="F18" i="31" s="1"/>
  <c r="F9" i="31"/>
  <c r="F10" i="31" s="1"/>
  <c r="H20" i="26"/>
  <c r="H19" i="26"/>
  <c r="F34" i="32" l="1"/>
  <c r="F33" i="32"/>
  <c r="F35" i="32" s="1"/>
  <c r="F26" i="31"/>
  <c r="F27" i="31" l="1"/>
  <c r="F28" i="31" s="1"/>
  <c r="F27" i="28"/>
  <c r="F26" i="28"/>
  <c r="F25" i="28"/>
  <c r="F24" i="28"/>
  <c r="F18" i="28"/>
  <c r="F17" i="28"/>
  <c r="F16" i="28"/>
  <c r="F19" i="28" s="1"/>
  <c r="F9" i="28"/>
  <c r="F8" i="28"/>
  <c r="F7" i="28"/>
  <c r="F6" i="28"/>
  <c r="F5" i="28"/>
  <c r="F12" i="6"/>
  <c r="F11" i="6"/>
  <c r="F10" i="6"/>
  <c r="H16" i="26"/>
  <c r="F25" i="3"/>
  <c r="F24" i="3"/>
  <c r="F23" i="3"/>
  <c r="F16" i="3"/>
  <c r="F15" i="3"/>
  <c r="F18" i="3" s="1"/>
  <c r="F8" i="3"/>
  <c r="F7" i="3"/>
  <c r="F6" i="3"/>
  <c r="F10" i="3" s="1"/>
  <c r="F27" i="5"/>
  <c r="F26" i="5"/>
  <c r="F25" i="5"/>
  <c r="F24" i="5"/>
  <c r="F17" i="5"/>
  <c r="F16" i="5"/>
  <c r="F19" i="5" s="1"/>
  <c r="F9" i="5"/>
  <c r="F8" i="5"/>
  <c r="F7" i="5"/>
  <c r="F26" i="4"/>
  <c r="F25" i="4"/>
  <c r="F24" i="4"/>
  <c r="F18" i="4"/>
  <c r="F17" i="4"/>
  <c r="F16" i="4"/>
  <c r="F19" i="4" s="1"/>
  <c r="F10" i="4"/>
  <c r="F8" i="4"/>
  <c r="F7" i="4"/>
  <c r="F6" i="4"/>
  <c r="F11" i="4" s="1"/>
  <c r="F24" i="1"/>
  <c r="F23" i="1"/>
  <c r="F22" i="1"/>
  <c r="F25" i="1" s="1"/>
  <c r="F16" i="1"/>
  <c r="F15" i="1"/>
  <c r="F8" i="1"/>
  <c r="F7" i="1"/>
  <c r="F6" i="1"/>
  <c r="H12" i="26"/>
  <c r="F24" i="27"/>
  <c r="F23" i="27"/>
  <c r="F25" i="27"/>
  <c r="F16" i="27"/>
  <c r="F15" i="27"/>
  <c r="F14" i="27"/>
  <c r="F8" i="27"/>
  <c r="F7" i="27"/>
  <c r="F6" i="27"/>
  <c r="F5" i="27"/>
  <c r="H18" i="26"/>
  <c r="H17" i="26"/>
  <c r="H13" i="26"/>
  <c r="F10" i="1" l="1"/>
  <c r="F17" i="27"/>
  <c r="F26" i="3"/>
  <c r="F9" i="27"/>
  <c r="F27" i="4"/>
  <c r="F10" i="28"/>
  <c r="F11" i="28" s="1"/>
  <c r="F12" i="28" s="1"/>
  <c r="H38" i="26"/>
  <c r="F28" i="28"/>
  <c r="F30" i="28" s="1"/>
  <c r="F20" i="28"/>
  <c r="F21" i="28" s="1"/>
  <c r="F19" i="3"/>
  <c r="F20" i="3"/>
  <c r="F11" i="3"/>
  <c r="F12" i="3" s="1"/>
  <c r="F17" i="1"/>
  <c r="F18" i="1" s="1"/>
  <c r="F19" i="1" s="1"/>
  <c r="F28" i="5"/>
  <c r="F11" i="5"/>
  <c r="F12" i="5" s="1"/>
  <c r="F13" i="5" s="1"/>
  <c r="F20" i="5"/>
  <c r="F21" i="5" s="1"/>
  <c r="F12" i="4"/>
  <c r="F13" i="4" s="1"/>
  <c r="F20" i="4"/>
  <c r="F21" i="4" s="1"/>
  <c r="F11" i="1"/>
  <c r="F12" i="1" s="1"/>
  <c r="F10" i="27"/>
  <c r="F11" i="27" s="1"/>
  <c r="F18" i="27"/>
  <c r="F19" i="27"/>
  <c r="F27" i="27" l="1"/>
  <c r="F28" i="27" s="1"/>
  <c r="F29" i="27" s="1"/>
  <c r="F32" i="28"/>
  <c r="F28" i="3"/>
  <c r="F29" i="3" s="1"/>
  <c r="F30" i="3" s="1"/>
  <c r="F30" i="5"/>
  <c r="F31" i="5" s="1"/>
  <c r="F29" i="4"/>
  <c r="F27" i="1"/>
  <c r="F34" i="28" l="1"/>
  <c r="F33" i="28"/>
  <c r="F35" i="28" s="1"/>
  <c r="F32" i="5"/>
  <c r="F30" i="4"/>
  <c r="F31" i="4" s="1"/>
  <c r="F28" i="1"/>
  <c r="F29" i="1" s="1"/>
  <c r="F29" i="25" l="1"/>
  <c r="F28" i="25" l="1"/>
  <c r="F27" i="25"/>
  <c r="F26" i="25"/>
  <c r="F25" i="25"/>
  <c r="F19" i="25"/>
  <c r="F18" i="25"/>
  <c r="F17" i="25"/>
  <c r="F20" i="25" s="1"/>
  <c r="F11" i="25"/>
  <c r="F9" i="25"/>
  <c r="F8" i="25"/>
  <c r="F7" i="25"/>
  <c r="F6" i="25"/>
  <c r="F5" i="25"/>
  <c r="F28" i="24"/>
  <c r="F27" i="24"/>
  <c r="F26" i="24"/>
  <c r="F25" i="24"/>
  <c r="F19" i="24"/>
  <c r="F18" i="24"/>
  <c r="F17" i="24"/>
  <c r="F20" i="24" s="1"/>
  <c r="F11" i="24"/>
  <c r="F9" i="24"/>
  <c r="F8" i="24"/>
  <c r="F7" i="24"/>
  <c r="F6" i="24"/>
  <c r="F5" i="24"/>
  <c r="F12" i="25" l="1"/>
  <c r="F13" i="25"/>
  <c r="F21" i="25"/>
  <c r="F22" i="25" s="1"/>
  <c r="F31" i="25"/>
  <c r="F12" i="24"/>
  <c r="F13" i="24" s="1"/>
  <c r="F14" i="24" s="1"/>
  <c r="F21" i="24"/>
  <c r="F22" i="24" s="1"/>
  <c r="F29" i="24"/>
  <c r="F31" i="24" s="1"/>
  <c r="F29" i="23"/>
  <c r="F28" i="23"/>
  <c r="F27" i="23"/>
  <c r="F26" i="23"/>
  <c r="F19" i="23"/>
  <c r="F20" i="23" s="1"/>
  <c r="F18" i="23"/>
  <c r="F17" i="23"/>
  <c r="F8" i="23"/>
  <c r="F9" i="23"/>
  <c r="F5" i="23"/>
  <c r="F12" i="23" l="1"/>
  <c r="F13" i="23" s="1"/>
  <c r="F14" i="23" s="1"/>
  <c r="F14" i="25"/>
  <c r="F34" i="25"/>
  <c r="F34" i="24"/>
  <c r="F21" i="23"/>
  <c r="F22" i="23" s="1"/>
  <c r="F30" i="23"/>
  <c r="F32" i="23" s="1"/>
  <c r="F35" i="25" l="1"/>
  <c r="F37" i="25"/>
  <c r="F36" i="25"/>
  <c r="F36" i="24"/>
  <c r="F35" i="24"/>
  <c r="F37" i="24" s="1"/>
  <c r="F35" i="23"/>
  <c r="F37" i="23" l="1"/>
  <c r="F36" i="23"/>
  <c r="F38" i="23" s="1"/>
  <c r="F28" i="22" l="1"/>
  <c r="F27" i="22"/>
  <c r="F26" i="22"/>
  <c r="F25" i="22"/>
  <c r="F19" i="22"/>
  <c r="F18" i="22"/>
  <c r="F17" i="22"/>
  <c r="F20" i="22" s="1"/>
  <c r="F11" i="22"/>
  <c r="F10" i="22"/>
  <c r="F9" i="22"/>
  <c r="F8" i="22"/>
  <c r="F7" i="22"/>
  <c r="F6" i="22"/>
  <c r="F5" i="22"/>
  <c r="F9" i="20"/>
  <c r="F12" i="22" l="1"/>
  <c r="F13" i="22" s="1"/>
  <c r="F14" i="22" s="1"/>
  <c r="F21" i="22"/>
  <c r="F22" i="22" s="1"/>
  <c r="F29" i="22"/>
  <c r="F31" i="22" s="1"/>
  <c r="F28" i="21"/>
  <c r="F27" i="21"/>
  <c r="F26" i="21"/>
  <c r="F25" i="21"/>
  <c r="F19" i="21"/>
  <c r="F18" i="21"/>
  <c r="F17" i="21"/>
  <c r="F11" i="21"/>
  <c r="F9" i="21"/>
  <c r="F8" i="21"/>
  <c r="F7" i="21"/>
  <c r="F6" i="21"/>
  <c r="F5" i="21"/>
  <c r="F7" i="6"/>
  <c r="F8" i="6"/>
  <c r="F20" i="21" l="1"/>
  <c r="F34" i="22"/>
  <c r="F36" i="22" s="1"/>
  <c r="F12" i="21"/>
  <c r="F13" i="21" s="1"/>
  <c r="F21" i="21"/>
  <c r="F22" i="21" s="1"/>
  <c r="F29" i="21"/>
  <c r="F31" i="21" s="1"/>
  <c r="F7" i="20"/>
  <c r="F8" i="20"/>
  <c r="F35" i="22" l="1"/>
  <c r="F37" i="22" s="1"/>
  <c r="F14" i="21"/>
  <c r="F34" i="21" s="1"/>
  <c r="F8" i="19"/>
  <c r="F27" i="20"/>
  <c r="F26" i="20"/>
  <c r="F25" i="20"/>
  <c r="F24" i="20"/>
  <c r="F18" i="20"/>
  <c r="F17" i="20"/>
  <c r="F16" i="20"/>
  <c r="F6" i="20"/>
  <c r="F5" i="20"/>
  <c r="F28" i="19"/>
  <c r="F27" i="19"/>
  <c r="F26" i="19"/>
  <c r="F25" i="19"/>
  <c r="F19" i="19"/>
  <c r="F18" i="19"/>
  <c r="F17" i="19"/>
  <c r="F20" i="19" s="1"/>
  <c r="F11" i="19"/>
  <c r="F7" i="19"/>
  <c r="F6" i="19"/>
  <c r="F5" i="19"/>
  <c r="F19" i="20" l="1"/>
  <c r="F35" i="21"/>
  <c r="F37" i="21" s="1"/>
  <c r="F36" i="21"/>
  <c r="F28" i="20"/>
  <c r="F30" i="20" s="1"/>
  <c r="F12" i="19"/>
  <c r="F13" i="19" s="1"/>
  <c r="F14" i="19" s="1"/>
  <c r="F10" i="20"/>
  <c r="F11" i="20" s="1"/>
  <c r="F12" i="20" s="1"/>
  <c r="F20" i="20"/>
  <c r="F21" i="20" s="1"/>
  <c r="F21" i="19"/>
  <c r="F22" i="19" s="1"/>
  <c r="F29" i="19"/>
  <c r="F31" i="19" s="1"/>
  <c r="F33" i="20" l="1"/>
  <c r="F34" i="19"/>
  <c r="F35" i="20" l="1"/>
  <c r="F34" i="20"/>
  <c r="F36" i="20" s="1"/>
  <c r="F36" i="19"/>
  <c r="F35" i="19"/>
  <c r="F37" i="19" s="1"/>
  <c r="F35" i="15"/>
  <c r="F34" i="15"/>
  <c r="F33" i="15"/>
  <c r="F13" i="15"/>
  <c r="F11" i="15"/>
  <c r="F12" i="15"/>
  <c r="F14" i="15"/>
  <c r="F31" i="15" l="1"/>
  <c r="F30" i="15"/>
  <c r="F29" i="15"/>
  <c r="F28" i="15"/>
  <c r="F22" i="15"/>
  <c r="F21" i="15"/>
  <c r="F20" i="15"/>
  <c r="F10" i="15"/>
  <c r="F9" i="15"/>
  <c r="F8" i="15"/>
  <c r="F7" i="15"/>
  <c r="F6" i="15"/>
  <c r="F5" i="15"/>
  <c r="F8" i="14"/>
  <c r="F9" i="14"/>
  <c r="F10" i="14"/>
  <c r="F28" i="14"/>
  <c r="F27" i="14"/>
  <c r="F26" i="14"/>
  <c r="F20" i="14"/>
  <c r="F19" i="14"/>
  <c r="F18" i="14"/>
  <c r="F17" i="14"/>
  <c r="F11" i="14"/>
  <c r="F7" i="14"/>
  <c r="F6" i="14"/>
  <c r="F5" i="14"/>
  <c r="F23" i="15" l="1"/>
  <c r="F24" i="15" s="1"/>
  <c r="F25" i="15" s="1"/>
  <c r="F32" i="15"/>
  <c r="F36" i="15" s="1"/>
  <c r="F15" i="15"/>
  <c r="F16" i="15" s="1"/>
  <c r="F17" i="15" s="1"/>
  <c r="F21" i="14"/>
  <c r="F22" i="14" s="1"/>
  <c r="F23" i="14" s="1"/>
  <c r="F29" i="14"/>
  <c r="F31" i="14" s="1"/>
  <c r="F12" i="14"/>
  <c r="F13" i="14" s="1"/>
  <c r="F14" i="14" s="1"/>
  <c r="F33" i="14" l="1"/>
  <c r="F38" i="15"/>
  <c r="F40" i="15" l="1"/>
  <c r="F39" i="15"/>
  <c r="F41" i="15" s="1"/>
  <c r="F35" i="14"/>
  <c r="F34" i="14"/>
  <c r="F36" i="14" s="1"/>
  <c r="F30" i="6" l="1"/>
  <c r="F29" i="6"/>
  <c r="F28" i="6"/>
  <c r="F27" i="6"/>
  <c r="F21" i="6"/>
  <c r="F20" i="6"/>
  <c r="F19" i="6"/>
  <c r="F22" i="6" s="1"/>
  <c r="F13" i="6"/>
  <c r="F9" i="6"/>
  <c r="F6" i="6"/>
  <c r="F5" i="6"/>
  <c r="F14" i="6" l="1"/>
  <c r="F31" i="6"/>
  <c r="F33" i="6" s="1"/>
  <c r="F15" i="6"/>
  <c r="F16" i="6" s="1"/>
  <c r="F23" i="6" l="1"/>
  <c r="F24" i="6" s="1"/>
  <c r="F36" i="6" s="1"/>
  <c r="F38" i="6" s="1"/>
  <c r="F37" i="6" l="1"/>
  <c r="F39" i="6" s="1"/>
  <c r="H39" i="26"/>
  <c r="H40" i="26" s="1"/>
  <c r="F35" i="17"/>
</calcChain>
</file>

<file path=xl/sharedStrings.xml><?xml version="1.0" encoding="utf-8"?>
<sst xmlns="http://schemas.openxmlformats.org/spreadsheetml/2006/main" count="1775" uniqueCount="421">
  <si>
    <t>MATERIALES</t>
  </si>
  <si>
    <t>UNIDAD</t>
  </si>
  <si>
    <t>CANTIDAD</t>
  </si>
  <si>
    <t>PRECIO UNITARIO</t>
  </si>
  <si>
    <t>PRECIO TOTAL</t>
  </si>
  <si>
    <t>%</t>
  </si>
  <si>
    <t>MANO DE OBRA</t>
  </si>
  <si>
    <t>h/d</t>
  </si>
  <si>
    <t>HERRAMIENTAS/EQUIPOS</t>
  </si>
  <si>
    <t>dia</t>
  </si>
  <si>
    <t>TOTAL COSTOS DIRECTO</t>
  </si>
  <si>
    <t>GG. Y UTILIDADES</t>
  </si>
  <si>
    <t>TOTAL ITEM. POR M2</t>
  </si>
  <si>
    <t>m2</t>
  </si>
  <si>
    <t xml:space="preserve">m </t>
  </si>
  <si>
    <t>Capataz</t>
  </si>
  <si>
    <t>UTILIDADES</t>
  </si>
  <si>
    <t>Subtotal</t>
  </si>
  <si>
    <t>Perdida</t>
  </si>
  <si>
    <t>Ayudante</t>
  </si>
  <si>
    <t>kg</t>
  </si>
  <si>
    <t>uni</t>
  </si>
  <si>
    <t>Total</t>
  </si>
  <si>
    <t>Alicate</t>
  </si>
  <si>
    <t>Leyes sociales</t>
  </si>
  <si>
    <t xml:space="preserve">ITEM 1.1 Emplantillado H-5 170 (Kg./cem/m3) </t>
  </si>
  <si>
    <t>Agua</t>
  </si>
  <si>
    <t xml:space="preserve">Bolon desplazador </t>
  </si>
  <si>
    <t>ITEM 1.3 SOBRECIMIENTO h-25 (297,5k/cem/m3)</t>
  </si>
  <si>
    <t xml:space="preserve">ITEM 1.3.1 ENFIERRADURA SOBRECIMIENTO </t>
  </si>
  <si>
    <t>ITEM 1.7 ESTRUCTURA TECHUMBRE</t>
  </si>
  <si>
    <t>Pino impreg. 1x4"</t>
  </si>
  <si>
    <t>Clavo corriente 4"</t>
  </si>
  <si>
    <t>Pino 2x4"</t>
  </si>
  <si>
    <t>Martillo</t>
  </si>
  <si>
    <t>Cierra circular</t>
  </si>
  <si>
    <t>cinta metrica</t>
  </si>
  <si>
    <t>Maestro carpintero</t>
  </si>
  <si>
    <t>Pino 2x2"</t>
  </si>
  <si>
    <t>Clavo corriente 3"</t>
  </si>
  <si>
    <t xml:space="preserve">Teja fibrocemento </t>
  </si>
  <si>
    <t>Sellador acrílico incoloro 1/4 gl</t>
  </si>
  <si>
    <t>Latex fachada 1gl</t>
  </si>
  <si>
    <t>Ventana 1,2x1,2</t>
  </si>
  <si>
    <t>destornillador</t>
  </si>
  <si>
    <t>Pino 2x2" 3,2m</t>
  </si>
  <si>
    <t>Fibra de vidrio 50x1200x12000</t>
  </si>
  <si>
    <t>Yeso carton 10mm 1,2x2,4</t>
  </si>
  <si>
    <t xml:space="preserve">tornillo yeso-carton 6X1 1/4 250 uni
</t>
  </si>
  <si>
    <t>Cinta para juntas</t>
  </si>
  <si>
    <t>Pasta muro interior</t>
  </si>
  <si>
    <t>martillo</t>
  </si>
  <si>
    <t>espatula</t>
  </si>
  <si>
    <t>llana</t>
  </si>
  <si>
    <t>brocha</t>
  </si>
  <si>
    <t>rodillo</t>
  </si>
  <si>
    <t>bandeja mezcladora</t>
  </si>
  <si>
    <t>Lija para madera 9"x11"</t>
  </si>
  <si>
    <t>Cinta metrica</t>
  </si>
  <si>
    <t>Nivel de bubuja</t>
  </si>
  <si>
    <t>ITEM 1.9 TERMINACIONES</t>
  </si>
  <si>
    <t>silicona</t>
  </si>
  <si>
    <t>tornillo 6x1 1/2" 100 uni</t>
  </si>
  <si>
    <t>Maestro</t>
  </si>
  <si>
    <t>ITEM 1.9.1 VENTANA 1,2X1,2</t>
  </si>
  <si>
    <t>m</t>
  </si>
  <si>
    <t>Terciado estructural 18mm 1,2x2,4m</t>
  </si>
  <si>
    <t>Tornillo</t>
  </si>
  <si>
    <t xml:space="preserve">ITEM 1.X TERMINACION PISO </t>
  </si>
  <si>
    <t>Piso de ingenieria  7,6x122 x 6mm Beige</t>
  </si>
  <si>
    <t>Adhesivo pisos de madera 3,6gl</t>
  </si>
  <si>
    <t>Pino 2x4" impregnado</t>
  </si>
  <si>
    <t>Tornillo fibrocemento 6x1"</t>
  </si>
  <si>
    <t>Porcelanato 15x80cm Holtek</t>
  </si>
  <si>
    <t>Adhesivo ceramico DA 25kg Bekron</t>
  </si>
  <si>
    <t>Poliestireno exp. 100mm 1x0,5m</t>
  </si>
  <si>
    <t>Poliestireno exp. 50mm 1x0,5m</t>
  </si>
  <si>
    <t>Poliestireno exp. 20mm 1x0,5m</t>
  </si>
  <si>
    <t>Piso Deck 1x4"impregnado 3,2m</t>
  </si>
  <si>
    <t>Tornillo volc. 6x2" 200uni</t>
  </si>
  <si>
    <t>Barniz para madera Mate 1gl</t>
  </si>
  <si>
    <t>Clavo corriente 4" 2,5kg</t>
  </si>
  <si>
    <t>Viga 3x6"x 6m pino impregnado</t>
  </si>
  <si>
    <t>Viga 2x4" x4m pino impregnado</t>
  </si>
  <si>
    <t>Viga 2x4" x5m pino impregnado</t>
  </si>
  <si>
    <t xml:space="preserve">Viga 2x4" x6m pino impregnado </t>
  </si>
  <si>
    <t>Terciado ranurado 9mm 1,22x2,44m</t>
  </si>
  <si>
    <t>Clavo corriente 1"</t>
  </si>
  <si>
    <t>ITEM 1.X TABIQUERIA</t>
  </si>
  <si>
    <t>ITEM 1.X ENTRAMADO PISO 176,12m2</t>
  </si>
  <si>
    <t>ITEM 1.X REVESTIMIENTO PISO m2</t>
  </si>
  <si>
    <t>ITEM 1.X PISO DECK 56,53m2</t>
  </si>
  <si>
    <t>Plato clavable 3x7" x 0,035" espesor</t>
  </si>
  <si>
    <t>Smart Side Panel ranurado 1,2x2,4 11,1mm</t>
  </si>
  <si>
    <t>ITEM 1.X ESTUCTURA DE TECHUMBRE</t>
  </si>
  <si>
    <t>Clavo corriente 4" bolsa 2,5 kg Inchalam</t>
  </si>
  <si>
    <t>Cielo pino seco 1/2 x4" x3,2</t>
  </si>
  <si>
    <t>Pino dimensionado seco 2x2 3,2</t>
  </si>
  <si>
    <t>Punta 1 1/2" 1 KG</t>
  </si>
  <si>
    <t xml:space="preserve">Sierra circular </t>
  </si>
  <si>
    <t>Escalera</t>
  </si>
  <si>
    <t>Plancha lisa de fibrocemento 6mm 120x240 cm</t>
  </si>
  <si>
    <t>Tornillo fibrocemento 6x1 500 UND</t>
  </si>
  <si>
    <t>Taladro inalambrico</t>
  </si>
  <si>
    <t>Esmeril angular 7"</t>
  </si>
  <si>
    <t xml:space="preserve">ITEM </t>
  </si>
  <si>
    <t xml:space="preserve">PARTIDA </t>
  </si>
  <si>
    <t xml:space="preserve">PRECI UNITARIO </t>
  </si>
  <si>
    <t xml:space="preserve">TOTAL </t>
  </si>
  <si>
    <t>M2</t>
  </si>
  <si>
    <t>EXCAVACION</t>
  </si>
  <si>
    <t>M3</t>
  </si>
  <si>
    <t xml:space="preserve">EMPLANTILLADO </t>
  </si>
  <si>
    <t>CIMIENTO</t>
  </si>
  <si>
    <t xml:space="preserve">SUBTOTAL </t>
  </si>
  <si>
    <t>IVA</t>
  </si>
  <si>
    <t>TOTAL</t>
  </si>
  <si>
    <t>ITEM 3.1</t>
  </si>
  <si>
    <t>Materiales</t>
  </si>
  <si>
    <t>unidad</t>
  </si>
  <si>
    <t>cantidad</t>
  </si>
  <si>
    <t>Precio unitario</t>
  </si>
  <si>
    <t>Precio Total</t>
  </si>
  <si>
    <t>UND</t>
  </si>
  <si>
    <t xml:space="preserve">                                 </t>
  </si>
  <si>
    <t>mano de obra</t>
  </si>
  <si>
    <t xml:space="preserve">Leyes sociales </t>
  </si>
  <si>
    <t xml:space="preserve">HERRAMIENTAS / HEQUIPOS </t>
  </si>
  <si>
    <t>TOTAL COSTO DIRECTO</t>
  </si>
  <si>
    <t>TOTAL ITEM. POR M3</t>
  </si>
  <si>
    <t>Trazado</t>
  </si>
  <si>
    <t>Unidad</t>
  </si>
  <si>
    <t>cemento polpaico saco 25k</t>
  </si>
  <si>
    <t>und</t>
  </si>
  <si>
    <t xml:space="preserve">Grabilla </t>
  </si>
  <si>
    <t xml:space="preserve">und </t>
  </si>
  <si>
    <t xml:space="preserve">Arena </t>
  </si>
  <si>
    <t>litro</t>
  </si>
  <si>
    <t>maestro concretero</t>
  </si>
  <si>
    <t>Ayudante 1</t>
  </si>
  <si>
    <t>Tompro</t>
  </si>
  <si>
    <t>Pala</t>
  </si>
  <si>
    <t>Carretilla</t>
  </si>
  <si>
    <t>Cemento saco 25kg</t>
  </si>
  <si>
    <t>lt</t>
  </si>
  <si>
    <t xml:space="preserve">Maestro concretero </t>
  </si>
  <si>
    <t xml:space="preserve">Ayudante </t>
  </si>
  <si>
    <t>Palas</t>
  </si>
  <si>
    <t xml:space="preserve">Carretillas </t>
  </si>
  <si>
    <t>ITEM 1.2 CIMIENTO H-15  (340 kg/c/m3)</t>
  </si>
  <si>
    <t>Fierro Hormigón Barra A-630 10 mm x 6 m</t>
  </si>
  <si>
    <t>Und</t>
  </si>
  <si>
    <t>Fierro Hormigón Barra A-440 6 mm x 6 m</t>
  </si>
  <si>
    <t>Alambre recocido Inchalam #14 x1 kg rol</t>
  </si>
  <si>
    <t>M</t>
  </si>
  <si>
    <t xml:space="preserve">Maestro enfierrador </t>
  </si>
  <si>
    <t xml:space="preserve">Esmeril </t>
  </si>
  <si>
    <t xml:space="preserve">Napoleon </t>
  </si>
  <si>
    <t xml:space="preserve">Disco de corte metalico </t>
  </si>
  <si>
    <t>Enfierradura</t>
  </si>
  <si>
    <t>30 min</t>
  </si>
  <si>
    <t>Tompro 200LT</t>
  </si>
  <si>
    <t>ITEM 1.1</t>
  </si>
  <si>
    <t>Und.</t>
  </si>
  <si>
    <t>Lts.</t>
  </si>
  <si>
    <t>75min</t>
  </si>
  <si>
    <t>75 min</t>
  </si>
  <si>
    <t>sobrecimiento</t>
  </si>
  <si>
    <t xml:space="preserve">30 min </t>
  </si>
  <si>
    <t xml:space="preserve">Taladro inalambrico </t>
  </si>
  <si>
    <t xml:space="preserve">Tizador </t>
  </si>
  <si>
    <t xml:space="preserve">Nivel de burbuja </t>
  </si>
  <si>
    <t>Entramado de piso</t>
  </si>
  <si>
    <t>40 min</t>
  </si>
  <si>
    <t xml:space="preserve">Gravilla </t>
  </si>
  <si>
    <t>Tabiqueria perimetral</t>
  </si>
  <si>
    <t>Tabique divisorio</t>
  </si>
  <si>
    <t xml:space="preserve">Membrana hidrofuga </t>
  </si>
  <si>
    <t>15 min</t>
  </si>
  <si>
    <t xml:space="preserve">Corchetera </t>
  </si>
  <si>
    <t>tornillo punta fina 6x1 1/4 Zincado 250 uni</t>
  </si>
  <si>
    <t>ITEM 1.10 Quincalleria</t>
  </si>
  <si>
    <t>Manilla dormitorio/baño inoxidable tecknolocke</t>
  </si>
  <si>
    <t>Perillon laurel bronce 2"</t>
  </si>
  <si>
    <t>Mirilla bronce 180</t>
  </si>
  <si>
    <t xml:space="preserve">Kit de cierres para ventanas </t>
  </si>
  <si>
    <t>Bisagra 3" zincado</t>
  </si>
  <si>
    <t>ITEM 1.11 Artefactos</t>
  </si>
  <si>
    <t xml:space="preserve">Fonalaza sala de baño blanco </t>
  </si>
  <si>
    <t xml:space="preserve">flitting para estanque                                                                        </t>
  </si>
  <si>
    <t xml:space="preserve">sifón pvc 1 ¼                                                                                         </t>
  </si>
  <si>
    <t>Sensei dacqua tina de baño</t>
  </si>
  <si>
    <t>Monomando para tina y ducha plateado</t>
  </si>
  <si>
    <t xml:space="preserve">Lavaplatos acero empotrado con rebalse 123.5x43.5 </t>
  </si>
  <si>
    <t>Flexible acero 3/8 x 7/8" 30 cm</t>
  </si>
  <si>
    <t>Monomando lavaplatos moderna</t>
  </si>
  <si>
    <t xml:space="preserve">flexible para gas 1/2 x 1/2" 60 cm </t>
  </si>
  <si>
    <t xml:space="preserve">uni </t>
  </si>
  <si>
    <t xml:space="preserve">Gabinete para calefón con toldo de metal 60x45x25cm           </t>
  </si>
  <si>
    <t>UNI</t>
  </si>
  <si>
    <t>Artefactos</t>
  </si>
  <si>
    <t>Revestimiento  de muro perimetral</t>
  </si>
  <si>
    <t xml:space="preserve">Andamio </t>
  </si>
  <si>
    <t>Cal hidraulica</t>
  </si>
  <si>
    <t>Nivel topografico</t>
  </si>
  <si>
    <t>Maestro Carpintero</t>
  </si>
  <si>
    <t>Sierra circular</t>
  </si>
  <si>
    <t xml:space="preserve">Martillo de goma </t>
  </si>
  <si>
    <t>Revestimiento  de piso interior</t>
  </si>
  <si>
    <t>Maestro ceramista</t>
  </si>
  <si>
    <t>Cortadora de ceramica</t>
  </si>
  <si>
    <t>Esmeril</t>
  </si>
  <si>
    <t xml:space="preserve">Frague </t>
  </si>
  <si>
    <t xml:space="preserve">fraguador de goma </t>
  </si>
  <si>
    <t>separador</t>
  </si>
  <si>
    <t>Piso deck</t>
  </si>
  <si>
    <t xml:space="preserve">Martillo </t>
  </si>
  <si>
    <t xml:space="preserve">Revestimiento tabique interior </t>
  </si>
  <si>
    <t>20 min</t>
  </si>
  <si>
    <t>Cielo tabla</t>
  </si>
  <si>
    <t>50 min</t>
  </si>
  <si>
    <t xml:space="preserve">cielo fibrocemento </t>
  </si>
  <si>
    <t>10 min</t>
  </si>
  <si>
    <t>Quincalleria puertas exterior</t>
  </si>
  <si>
    <t>45 min</t>
  </si>
  <si>
    <t>Quincalleria puertas interiores</t>
  </si>
  <si>
    <t>Ventanas</t>
  </si>
  <si>
    <t>Revestimiento de muros baños y cocina</t>
  </si>
  <si>
    <t>ITEM 1.X Revestimiento Muros Baños y cocina</t>
  </si>
  <si>
    <t>Adhesivo ceramico</t>
  </si>
  <si>
    <t>Frague impermeable 1kg</t>
  </si>
  <si>
    <t xml:space="preserve">llana 11 x 24 </t>
  </si>
  <si>
    <t>Platacho de madera 30 x 14 cm</t>
  </si>
  <si>
    <t xml:space="preserve">Cortador de ceramica </t>
  </si>
  <si>
    <t>Ventana 1 x 0,6</t>
  </si>
  <si>
    <t>Ventana 1,5 x 2.04</t>
  </si>
  <si>
    <t>Ventana 1 x1</t>
  </si>
  <si>
    <t>Ventana 0,7x 1</t>
  </si>
  <si>
    <t>Ventana 1,5 x 2,1</t>
  </si>
  <si>
    <t>Ventana 2,5 x 2,1</t>
  </si>
  <si>
    <t>Ventana 2 x 2,1</t>
  </si>
  <si>
    <t>Ventana 1,5 x 1,5</t>
  </si>
  <si>
    <t>Total por metros M2 de ventana</t>
  </si>
  <si>
    <t>atornillador</t>
  </si>
  <si>
    <t>Taladro</t>
  </si>
  <si>
    <t>huincha para medir</t>
  </si>
  <si>
    <t>Puerta solida pino oregon 75x 2m</t>
  </si>
  <si>
    <t>Cerradura acceso principal</t>
  </si>
  <si>
    <t>Taladro percutor electrico</t>
  </si>
  <si>
    <t>Puntas philips</t>
  </si>
  <si>
    <t>Formon</t>
  </si>
  <si>
    <t>Atornillador</t>
  </si>
  <si>
    <t>ITEM 1.10 Puertas Interiores</t>
  </si>
  <si>
    <t>Kit puerta blanca 70x200 cm + marco</t>
  </si>
  <si>
    <t>llave ajustable</t>
  </si>
  <si>
    <t>taladro electrico</t>
  </si>
  <si>
    <t>caiman punta corta</t>
  </si>
  <si>
    <t>Revestimiento piso cocina y baño</t>
  </si>
  <si>
    <t>Trazador</t>
  </si>
  <si>
    <t>Herramientas</t>
  </si>
  <si>
    <t xml:space="preserve">Escarpe </t>
  </si>
  <si>
    <t>ITEM 1.9 TERMINACIONES latex cielo baños y cocina</t>
  </si>
  <si>
    <r>
      <t xml:space="preserve"> </t>
    </r>
    <r>
      <rPr>
        <sz val="11"/>
        <color rgb="FFFF0000"/>
        <rFont val="Calibri"/>
        <family val="2"/>
        <scheme val="minor"/>
      </rPr>
      <t>seocupa un solo galon</t>
    </r>
  </si>
  <si>
    <t xml:space="preserve"> </t>
  </si>
  <si>
    <t>Pintura latex acrilico mate 1 gl</t>
  </si>
  <si>
    <t>ITEM 1.9 Barniz  128, 525 m2 a cubrir rendimiento 40m2</t>
  </si>
  <si>
    <t>Barniz opaco 1 gl natural</t>
  </si>
  <si>
    <t>ITEM 1.9 Pintura 140,372 m2 a cubrir rendimiento 40m2</t>
  </si>
  <si>
    <t>Oleo semibrillante 1 gl blanco</t>
  </si>
  <si>
    <t xml:space="preserve">Malla cuadrada galvanizada 1,2 x 25 metros </t>
  </si>
  <si>
    <t>Polin impregnado 2" a 3" 75mm x 2,44m</t>
  </si>
  <si>
    <t>Grapa galvanizada 1 1/2"  1kg</t>
  </si>
  <si>
    <t>Chuzo</t>
  </si>
  <si>
    <t>25min</t>
  </si>
  <si>
    <t>M1</t>
  </si>
  <si>
    <t>Cierre provisorio</t>
  </si>
  <si>
    <t xml:space="preserve">Guardapolvo nogal 2.40                                                                      </t>
  </si>
  <si>
    <t xml:space="preserve">Cornisa cerezo new 1.8cm x 2.4m                                                   </t>
  </si>
  <si>
    <t>Punta 1"</t>
  </si>
  <si>
    <t>m22</t>
  </si>
  <si>
    <t>Calefon tiro natural 10  gas licuado</t>
  </si>
  <si>
    <t>30min</t>
  </si>
  <si>
    <t>Material</t>
  </si>
  <si>
    <t>Cantidad</t>
  </si>
  <si>
    <t>Precio Unitario</t>
  </si>
  <si>
    <t>total</t>
  </si>
  <si>
    <t>Tuberia 110mm PVC Sanitario 6(m)</t>
  </si>
  <si>
    <t>Metros</t>
  </si>
  <si>
    <t>Tuberia 50mm PVC Sanitario 3(m)</t>
  </si>
  <si>
    <t>Tuberia 40mm PVC Sanitario 3(m)</t>
  </si>
  <si>
    <t>Tuberia 75mm PVC Sanitario 6(m)</t>
  </si>
  <si>
    <t>Tee de Reduccion PVC 110mm/50mm</t>
  </si>
  <si>
    <t>Reduccion PVC 110mm/75mm</t>
  </si>
  <si>
    <t>Codo PVC 50mm</t>
  </si>
  <si>
    <t>Copla PVC 110mm</t>
  </si>
  <si>
    <t>Codo PVC 75mm</t>
  </si>
  <si>
    <t>PrecioUnitario</t>
  </si>
  <si>
    <t>Abrazadera 75mm</t>
  </si>
  <si>
    <t>taladro electrico percutor</t>
  </si>
  <si>
    <t>lija al agua 9"x11" Isesa</t>
  </si>
  <si>
    <t>marco de sierra 12"metal</t>
  </si>
  <si>
    <t xml:space="preserve">huaipe seda blanco </t>
  </si>
  <si>
    <t>vinilit secado rapido 470cc</t>
  </si>
  <si>
    <t>profundidad (m)</t>
  </si>
  <si>
    <t>ancho (m)</t>
  </si>
  <si>
    <t>largo (m)</t>
  </si>
  <si>
    <t>Total Excavacion (m)</t>
  </si>
  <si>
    <t>hora</t>
  </si>
  <si>
    <t>x</t>
  </si>
  <si>
    <t>hora/minutos</t>
  </si>
  <si>
    <t>Minutos trabajados</t>
  </si>
  <si>
    <t>hora trabajadas</t>
  </si>
  <si>
    <t>% hora</t>
  </si>
  <si>
    <t>Rendimiento</t>
  </si>
  <si>
    <t>8,25/100</t>
  </si>
  <si>
    <t>Valor por Dia</t>
  </si>
  <si>
    <t>Total por Hrs.</t>
  </si>
  <si>
    <t>Valor por Hrs. x Excavacion</t>
  </si>
  <si>
    <t>Tiempo de trabajo</t>
  </si>
  <si>
    <t>1.897x27,144</t>
  </si>
  <si>
    <t>5 dias 1/2 Aprox.</t>
  </si>
  <si>
    <t>Material Red Agua Fria</t>
  </si>
  <si>
    <t>Cañeria Cu 6(m) tipo L 1"</t>
  </si>
  <si>
    <t>Cañeria Cu 6(m) Tipo L 3/4"</t>
  </si>
  <si>
    <t>Cañeria Cu 6(m) Tipo L 1/2"</t>
  </si>
  <si>
    <t>Cañeria Red Agua Caliente</t>
  </si>
  <si>
    <t>Cañeria Cu 6(m) Tipo L 1"</t>
  </si>
  <si>
    <t>Cañeria Cu 6 (m) Tipo L 3/4"</t>
  </si>
  <si>
    <t>Tee 1" SO-SO</t>
  </si>
  <si>
    <t>Tee 1" reduccuion 3/4" SO-SO</t>
  </si>
  <si>
    <t>Codo Bronce 3/4</t>
  </si>
  <si>
    <t>Codo 1" SO-SO</t>
  </si>
  <si>
    <t>Codo 1" SO-SO reduccion 3/4"</t>
  </si>
  <si>
    <t>Codo 3/4" SO-SO 1/2"</t>
  </si>
  <si>
    <t>Valvula de corte Stretto 3/4"</t>
  </si>
  <si>
    <t>Valvula bola 1"Stretto</t>
  </si>
  <si>
    <t>Llave jardin 1/2</t>
  </si>
  <si>
    <t>Terminal 1" SO-HI</t>
  </si>
  <si>
    <t>Terminal 1" SO-HE</t>
  </si>
  <si>
    <t>Terminal 1/2" SO-HE</t>
  </si>
  <si>
    <t>Terminal 3/4" SO-HE</t>
  </si>
  <si>
    <t xml:space="preserve">Flexible 40 (cm) M3/4-H3/4 </t>
  </si>
  <si>
    <t>Llave mono mando(B°Ll)</t>
  </si>
  <si>
    <t>Llave de paso Cromada SO-SO (w.c)</t>
  </si>
  <si>
    <t xml:space="preserve">Precio Unitario </t>
  </si>
  <si>
    <t>Soldadura Estaño 50% 1/2kg</t>
  </si>
  <si>
    <t>Soplete portatil a gas</t>
  </si>
  <si>
    <t>Balon de gas desechable 190g</t>
  </si>
  <si>
    <t>Lija al agua 9x11"</t>
  </si>
  <si>
    <t xml:space="preserve">Corta tubo </t>
  </si>
  <si>
    <t>Llave francesa 10pg</t>
  </si>
  <si>
    <t>Llave francesa 12pg</t>
  </si>
  <si>
    <t>Teflon 10(m) agua 3/4"</t>
  </si>
  <si>
    <t>Teflon 10(m) agua 1/2"</t>
  </si>
  <si>
    <t>Teflon 10(m) agua 1"</t>
  </si>
  <si>
    <t>Profundidad (m)</t>
  </si>
  <si>
    <t>Ancho (m)</t>
  </si>
  <si>
    <t>Largo(m)</t>
  </si>
  <si>
    <t>hora/minuto</t>
  </si>
  <si>
    <t>Valor por dia</t>
  </si>
  <si>
    <t>Valor por Hrs. X Excavacion</t>
  </si>
  <si>
    <t>Tiempo trabajado</t>
  </si>
  <si>
    <t>1485x14,94</t>
  </si>
  <si>
    <t>2 Dias 1/2 Aprox.</t>
  </si>
  <si>
    <t>Cañeria Tipo K 3/4"</t>
  </si>
  <si>
    <t>Cañeria Tipo K 1/2"</t>
  </si>
  <si>
    <t>Codo SO-SO 1/2</t>
  </si>
  <si>
    <t>Codo SO-SO 3/4"</t>
  </si>
  <si>
    <t>Codo SO-SO 3/4" 1/2"</t>
  </si>
  <si>
    <t>Terminal SO HE 1/2"</t>
  </si>
  <si>
    <t>Corta tubo Stanley 1/8"</t>
  </si>
  <si>
    <t>soldadura plata 2 unidades 15%</t>
  </si>
  <si>
    <t>fundente soldadura fuerte50 kg</t>
  </si>
  <si>
    <t>Valvula Bronce 1/2"</t>
  </si>
  <si>
    <t>Valvula Bronce 3/4"</t>
  </si>
  <si>
    <t>Terminal 1/2 HE</t>
  </si>
  <si>
    <t>Teflon gas 10(m)</t>
  </si>
  <si>
    <t>taladro percutor 10mm</t>
  </si>
  <si>
    <t>tornillo madera 8mm 100 unidades</t>
  </si>
  <si>
    <t>caja</t>
  </si>
  <si>
    <t>tarugo 8mm 50 unidades</t>
  </si>
  <si>
    <t>Calefont Junkers Tiro natural 10 Lts.</t>
  </si>
  <si>
    <t>Cachimba</t>
  </si>
  <si>
    <t>Tee Registro 1/2" SO-SO-HI</t>
  </si>
  <si>
    <t>Tapa tornillo 1/2" HE</t>
  </si>
  <si>
    <t>copla 1/2" 3/4"</t>
  </si>
  <si>
    <t>nivel de mano</t>
  </si>
  <si>
    <t xml:space="preserve">Manometro de Agua </t>
  </si>
  <si>
    <t>Codo Bronce 3/5</t>
  </si>
  <si>
    <t>Llave jardin 1/3</t>
  </si>
  <si>
    <t>Flexible 40 (cm) M3/4-H3/5</t>
  </si>
  <si>
    <t>Uni</t>
  </si>
  <si>
    <t>Pintura cielo,  cocina y baño</t>
  </si>
  <si>
    <t>Barniz rebestimiento interior</t>
  </si>
  <si>
    <t>pintura rebestimiento interior</t>
  </si>
  <si>
    <t xml:space="preserve">Guardapolvo                                             </t>
  </si>
  <si>
    <t xml:space="preserve">Cornisa cerezo new                                                  </t>
  </si>
  <si>
    <t xml:space="preserve">Pino 2x3" </t>
  </si>
  <si>
    <t>ITEM 1.X Revestimiento de tabique perimetral</t>
  </si>
  <si>
    <t>Abrazadera 5 unidades 1"</t>
  </si>
  <si>
    <t>Abrazadera 5 unidades 1/2"</t>
  </si>
  <si>
    <t>Terciado estructural pino 18mm 1.20 x 2,40</t>
  </si>
  <si>
    <t>Tornillo para madera 6x1" 12 uni</t>
  </si>
  <si>
    <t>Fibrocemento 8mm 1,20x2,40 m</t>
  </si>
  <si>
    <t>Un</t>
  </si>
  <si>
    <t xml:space="preserve"> Pino bruto 1X4" para Cercha principal</t>
  </si>
  <si>
    <t xml:space="preserve"> Pino bruto 1X4" para  Media cercha </t>
  </si>
  <si>
    <t xml:space="preserve"> Pino bruto 1X4" Para Media cercha </t>
  </si>
  <si>
    <t xml:space="preserve">Pino bruto 1X4" Para Media cercha </t>
  </si>
  <si>
    <t>Fibrocemento 5mm</t>
  </si>
  <si>
    <t>Tornillo fibrocemento internil 6x1"</t>
  </si>
  <si>
    <t xml:space="preserve">ITEM 1.X Base de  piso interior </t>
  </si>
  <si>
    <t>1.1</t>
  </si>
  <si>
    <t>Replanteo</t>
  </si>
  <si>
    <t>ITEM 1.1 Replanteo</t>
  </si>
  <si>
    <t>Computador</t>
  </si>
  <si>
    <t xml:space="preserve">PLANILLA RESUMEN </t>
  </si>
  <si>
    <t>REV 0                         24-06-2025</t>
  </si>
  <si>
    <t>Topografo</t>
  </si>
  <si>
    <t xml:space="preserve">           1.1Replanteo </t>
  </si>
  <si>
    <t>TOTAL ITEM. POR UNIDAD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</si>
</sst>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2" formatCode="_ &quot;$&quot;* #,##0_ ;_ &quot;$&quot;* \-#,##0_ ;_ &quot;$&quot;* &quot;-&quot;_ ;_ @_ "/>
    <numFmt numFmtId="164" formatCode="_-&quot;$&quot;\ * #,##0.00_-;\-&quot;$&quot;\ * #,##0.00_-;_-&quot;$&quot;\ * &quot;-&quot;??_-;_-@_-"/>
    <numFmt numFmtId="165" formatCode="0.0"/>
    <numFmt numFmtId="166" formatCode="_-&quot;$&quot;\ * #,##0_-;\-&quot;$&quot;\ * #,##0_-;_-&quot;$&quot;\ * &quot;-&quot;??_-;_-@_-"/>
    <numFmt numFmtId="167" formatCode="[$$-340A]#,##0"/>
    <numFmt numFmtId="168" formatCode="#,##0.0"/>
    <numFmt numFmtId="169" formatCode="#,##0.000"/>
    <numFmt numFmtId="170" formatCode="_ [$$-340A]* #,##0_ ;_ [$$-340A]* \-#,##0_ ;_ [$$-340A]* &quot;-&quot;??_ ;_ @_ "/>
    <numFmt numFmtId="171" formatCode="_-[$$-340A]\ * #,##0_-;\-[$$-340A]\ * #,##0_-;_-[$$-340A]\ 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Arial"/>
      <family val="2"/>
    </font>
    <font>
      <b/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22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4.9989318521683403E-2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2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292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42" fontId="0" fillId="0" borderId="0" xfId="1" applyFont="1" applyAlignment="1">
      <alignment horizontal="right"/>
    </xf>
    <xf numFmtId="42" fontId="0" fillId="0" borderId="0" xfId="1" applyFont="1" applyBorder="1" applyAlignment="1">
      <alignment horizontal="right"/>
    </xf>
    <xf numFmtId="42" fontId="0" fillId="3" borderId="0" xfId="1" applyFont="1" applyFill="1" applyBorder="1" applyAlignment="1">
      <alignment horizontal="right"/>
    </xf>
    <xf numFmtId="42" fontId="2" fillId="3" borderId="0" xfId="1" applyFont="1" applyFill="1" applyBorder="1" applyAlignment="1">
      <alignment horizontal="right"/>
    </xf>
    <xf numFmtId="42" fontId="2" fillId="0" borderId="0" xfId="1" applyFont="1" applyAlignment="1">
      <alignment horizontal="right"/>
    </xf>
    <xf numFmtId="0" fontId="2" fillId="5" borderId="6" xfId="0" applyFont="1" applyFill="1" applyBorder="1"/>
    <xf numFmtId="0" fontId="0" fillId="5" borderId="7" xfId="0" applyFill="1" applyBorder="1" applyAlignment="1">
      <alignment horizontal="center"/>
    </xf>
    <xf numFmtId="42" fontId="0" fillId="5" borderId="7" xfId="1" applyFont="1" applyFill="1" applyBorder="1" applyAlignment="1">
      <alignment horizontal="right"/>
    </xf>
    <xf numFmtId="42" fontId="0" fillId="5" borderId="8" xfId="1" applyFont="1" applyFill="1" applyBorder="1" applyAlignment="1">
      <alignment horizontal="right"/>
    </xf>
    <xf numFmtId="0" fontId="2" fillId="4" borderId="4" xfId="0" applyFont="1" applyFill="1" applyBorder="1"/>
    <xf numFmtId="42" fontId="2" fillId="4" borderId="45" xfId="1" applyFont="1" applyFill="1" applyBorder="1" applyAlignment="1">
      <alignment horizontal="right"/>
    </xf>
    <xf numFmtId="0" fontId="2" fillId="4" borderId="44" xfId="0" applyFont="1" applyFill="1" applyBorder="1" applyAlignment="1">
      <alignment horizontal="center"/>
    </xf>
    <xf numFmtId="42" fontId="2" fillId="4" borderId="44" xfId="1" applyFont="1" applyFill="1" applyBorder="1" applyAlignment="1">
      <alignment horizontal="right"/>
    </xf>
    <xf numFmtId="0" fontId="2" fillId="2" borderId="21" xfId="0" applyFont="1" applyFill="1" applyBorder="1"/>
    <xf numFmtId="0" fontId="0" fillId="2" borderId="22" xfId="0" applyFill="1" applyBorder="1" applyAlignment="1">
      <alignment horizontal="center"/>
    </xf>
    <xf numFmtId="42" fontId="0" fillId="2" borderId="23" xfId="1" applyFont="1" applyFill="1" applyBorder="1" applyAlignment="1">
      <alignment horizontal="right"/>
    </xf>
    <xf numFmtId="42" fontId="2" fillId="2" borderId="3" xfId="1" applyFont="1" applyFill="1" applyBorder="1" applyAlignment="1">
      <alignment horizontal="right"/>
    </xf>
    <xf numFmtId="0" fontId="2" fillId="4" borderId="4" xfId="0" applyFont="1" applyFill="1" applyBorder="1" applyAlignment="1">
      <alignment horizontal="center"/>
    </xf>
    <xf numFmtId="42" fontId="2" fillId="4" borderId="30" xfId="1" applyFont="1" applyFill="1" applyBorder="1" applyAlignment="1">
      <alignment horizontal="right"/>
    </xf>
    <xf numFmtId="42" fontId="2" fillId="4" borderId="4" xfId="1" applyFont="1" applyFill="1" applyBorder="1" applyAlignment="1">
      <alignment horizontal="right"/>
    </xf>
    <xf numFmtId="0" fontId="2" fillId="0" borderId="16" xfId="0" applyFont="1" applyBorder="1"/>
    <xf numFmtId="42" fontId="2" fillId="3" borderId="26" xfId="1" applyFont="1" applyFill="1" applyBorder="1" applyAlignment="1">
      <alignment horizontal="right"/>
    </xf>
    <xf numFmtId="42" fontId="0" fillId="0" borderId="0" xfId="1" applyFont="1" applyFill="1" applyBorder="1" applyAlignment="1">
      <alignment horizontal="right"/>
    </xf>
    <xf numFmtId="0" fontId="2" fillId="4" borderId="9" xfId="0" applyFont="1" applyFill="1" applyBorder="1"/>
    <xf numFmtId="0" fontId="0" fillId="4" borderId="9" xfId="0" applyFill="1" applyBorder="1" applyAlignment="1">
      <alignment horizontal="center"/>
    </xf>
    <xf numFmtId="165" fontId="0" fillId="4" borderId="9" xfId="0" applyNumberFormat="1" applyFill="1" applyBorder="1" applyAlignment="1">
      <alignment horizontal="center"/>
    </xf>
    <xf numFmtId="42" fontId="0" fillId="4" borderId="1" xfId="1" applyFont="1" applyFill="1" applyBorder="1" applyAlignment="1">
      <alignment horizontal="right"/>
    </xf>
    <xf numFmtId="42" fontId="2" fillId="4" borderId="9" xfId="1" applyFont="1" applyFill="1" applyBorder="1" applyAlignment="1">
      <alignment horizontal="right"/>
    </xf>
    <xf numFmtId="0" fontId="2" fillId="4" borderId="10" xfId="0" applyFont="1" applyFill="1" applyBorder="1"/>
    <xf numFmtId="42" fontId="0" fillId="4" borderId="39" xfId="1" applyFont="1" applyFill="1" applyBorder="1" applyAlignment="1">
      <alignment horizontal="right"/>
    </xf>
    <xf numFmtId="0" fontId="2" fillId="4" borderId="13" xfId="0" applyFont="1" applyFill="1" applyBorder="1"/>
    <xf numFmtId="0" fontId="0" fillId="4" borderId="13" xfId="0" applyFill="1" applyBorder="1" applyAlignment="1">
      <alignment horizontal="center"/>
    </xf>
    <xf numFmtId="42" fontId="0" fillId="4" borderId="24" xfId="1" applyFont="1" applyFill="1" applyBorder="1" applyAlignment="1">
      <alignment horizontal="right"/>
    </xf>
    <xf numFmtId="42" fontId="2" fillId="4" borderId="13" xfId="1" applyFont="1" applyFill="1" applyBorder="1" applyAlignment="1">
      <alignment horizontal="right"/>
    </xf>
    <xf numFmtId="0" fontId="2" fillId="4" borderId="3" xfId="0" applyFont="1" applyFill="1" applyBorder="1"/>
    <xf numFmtId="0" fontId="0" fillId="4" borderId="3" xfId="0" applyFill="1" applyBorder="1" applyAlignment="1">
      <alignment horizontal="center"/>
    </xf>
    <xf numFmtId="42" fontId="0" fillId="4" borderId="7" xfId="1" applyFont="1" applyFill="1" applyBorder="1" applyAlignment="1">
      <alignment horizontal="right"/>
    </xf>
    <xf numFmtId="42" fontId="2" fillId="4" borderId="3" xfId="1" applyFont="1" applyFill="1" applyBorder="1" applyAlignment="1">
      <alignment horizontal="right"/>
    </xf>
    <xf numFmtId="0" fontId="2" fillId="4" borderId="5" xfId="0" applyFont="1" applyFill="1" applyBorder="1"/>
    <xf numFmtId="0" fontId="0" fillId="4" borderId="5" xfId="0" applyFill="1" applyBorder="1" applyAlignment="1">
      <alignment horizontal="center"/>
    </xf>
    <xf numFmtId="42" fontId="0" fillId="4" borderId="17" xfId="1" applyFont="1" applyFill="1" applyBorder="1" applyAlignment="1">
      <alignment horizontal="right"/>
    </xf>
    <xf numFmtId="42" fontId="2" fillId="4" borderId="5" xfId="1" applyFont="1" applyFill="1" applyBorder="1" applyAlignment="1">
      <alignment horizontal="right"/>
    </xf>
    <xf numFmtId="0" fontId="0" fillId="4" borderId="24" xfId="0" applyFill="1" applyBorder="1" applyAlignment="1">
      <alignment horizontal="center"/>
    </xf>
    <xf numFmtId="42" fontId="0" fillId="4" borderId="13" xfId="1" applyFont="1" applyFill="1" applyBorder="1" applyAlignment="1">
      <alignment horizontal="right"/>
    </xf>
    <xf numFmtId="42" fontId="0" fillId="4" borderId="25" xfId="1" applyFont="1" applyFill="1" applyBorder="1" applyAlignment="1">
      <alignment horizontal="right"/>
    </xf>
    <xf numFmtId="0" fontId="0" fillId="4" borderId="31" xfId="0" applyFill="1" applyBorder="1" applyAlignment="1">
      <alignment horizontal="center"/>
    </xf>
    <xf numFmtId="42" fontId="0" fillId="4" borderId="9" xfId="1" applyFont="1" applyFill="1" applyBorder="1"/>
    <xf numFmtId="42" fontId="2" fillId="4" borderId="33" xfId="1" applyFont="1" applyFill="1" applyBorder="1"/>
    <xf numFmtId="42" fontId="2" fillId="4" borderId="36" xfId="1" applyFont="1" applyFill="1" applyBorder="1"/>
    <xf numFmtId="42" fontId="0" fillId="4" borderId="9" xfId="1" applyFont="1" applyFill="1" applyBorder="1" applyAlignment="1">
      <alignment horizontal="right"/>
    </xf>
    <xf numFmtId="0" fontId="0" fillId="4" borderId="17" xfId="0" applyFill="1" applyBorder="1" applyAlignment="1">
      <alignment horizontal="center"/>
    </xf>
    <xf numFmtId="42" fontId="0" fillId="4" borderId="5" xfId="1" applyFont="1" applyFill="1" applyBorder="1" applyAlignment="1">
      <alignment horizontal="right"/>
    </xf>
    <xf numFmtId="42" fontId="2" fillId="4" borderId="34" xfId="1" applyFont="1" applyFill="1" applyBorder="1"/>
    <xf numFmtId="1" fontId="0" fillId="4" borderId="9" xfId="0" applyNumberFormat="1" applyFill="1" applyBorder="1" applyAlignment="1">
      <alignment horizontal="center"/>
    </xf>
    <xf numFmtId="0" fontId="0" fillId="4" borderId="10" xfId="0" applyFill="1" applyBorder="1" applyAlignment="1">
      <alignment horizontal="center"/>
    </xf>
    <xf numFmtId="0" fontId="0" fillId="4" borderId="32" xfId="0" applyFill="1" applyBorder="1" applyAlignment="1">
      <alignment horizontal="center"/>
    </xf>
    <xf numFmtId="42" fontId="0" fillId="4" borderId="10" xfId="1" applyFont="1" applyFill="1" applyBorder="1"/>
    <xf numFmtId="42" fontId="2" fillId="4" borderId="35" xfId="1" applyFont="1" applyFill="1" applyBorder="1"/>
    <xf numFmtId="0" fontId="2" fillId="4" borderId="18" xfId="0" applyFont="1" applyFill="1" applyBorder="1"/>
    <xf numFmtId="0" fontId="0" fillId="4" borderId="19" xfId="0" applyFill="1" applyBorder="1" applyAlignment="1">
      <alignment horizontal="center"/>
    </xf>
    <xf numFmtId="42" fontId="0" fillId="4" borderId="20" xfId="1" applyFont="1" applyFill="1" applyBorder="1" applyAlignment="1">
      <alignment horizontal="right"/>
    </xf>
    <xf numFmtId="0" fontId="2" fillId="4" borderId="21" xfId="0" applyFont="1" applyFill="1" applyBorder="1"/>
    <xf numFmtId="0" fontId="0" fillId="4" borderId="22" xfId="0" applyFill="1" applyBorder="1" applyAlignment="1">
      <alignment horizontal="center"/>
    </xf>
    <xf numFmtId="42" fontId="0" fillId="4" borderId="23" xfId="1" applyFont="1" applyFill="1" applyBorder="1" applyAlignment="1">
      <alignment horizontal="right"/>
    </xf>
    <xf numFmtId="0" fontId="2" fillId="4" borderId="27" xfId="0" applyFont="1" applyFill="1" applyBorder="1"/>
    <xf numFmtId="0" fontId="0" fillId="4" borderId="28" xfId="0" applyFill="1" applyBorder="1" applyAlignment="1">
      <alignment horizontal="center"/>
    </xf>
    <xf numFmtId="42" fontId="0" fillId="4" borderId="29" xfId="1" applyFont="1" applyFill="1" applyBorder="1" applyAlignment="1">
      <alignment horizontal="right"/>
    </xf>
    <xf numFmtId="42" fontId="2" fillId="4" borderId="37" xfId="1" applyFont="1" applyFill="1" applyBorder="1" applyAlignment="1">
      <alignment horizontal="right"/>
    </xf>
    <xf numFmtId="0" fontId="0" fillId="4" borderId="1" xfId="0" applyFill="1" applyBorder="1" applyAlignment="1">
      <alignment horizontal="center"/>
    </xf>
    <xf numFmtId="0" fontId="2" fillId="4" borderId="46" xfId="0" applyFont="1" applyFill="1" applyBorder="1"/>
    <xf numFmtId="0" fontId="2" fillId="2" borderId="3" xfId="0" applyFont="1" applyFill="1" applyBorder="1"/>
    <xf numFmtId="42" fontId="0" fillId="2" borderId="38" xfId="1" applyFont="1" applyFill="1" applyBorder="1" applyAlignment="1">
      <alignment horizontal="right"/>
    </xf>
    <xf numFmtId="42" fontId="0" fillId="2" borderId="3" xfId="1" applyFont="1" applyFill="1" applyBorder="1" applyAlignment="1">
      <alignment horizontal="right"/>
    </xf>
    <xf numFmtId="0" fontId="2" fillId="2" borderId="15" xfId="0" applyFont="1" applyFill="1" applyBorder="1"/>
    <xf numFmtId="42" fontId="0" fillId="2" borderId="14" xfId="1" applyFont="1" applyFill="1" applyBorder="1" applyAlignment="1">
      <alignment horizontal="right"/>
    </xf>
    <xf numFmtId="42" fontId="0" fillId="2" borderId="15" xfId="1" applyFont="1" applyFill="1" applyBorder="1" applyAlignment="1">
      <alignment horizontal="right"/>
    </xf>
    <xf numFmtId="0" fontId="2" fillId="2" borderId="9" xfId="0" applyFont="1" applyFill="1" applyBorder="1"/>
    <xf numFmtId="42" fontId="0" fillId="2" borderId="11" xfId="1" applyFont="1" applyFill="1" applyBorder="1" applyAlignment="1">
      <alignment horizontal="right"/>
    </xf>
    <xf numFmtId="42" fontId="0" fillId="2" borderId="9" xfId="1" applyFont="1" applyFill="1" applyBorder="1" applyAlignment="1">
      <alignment horizontal="right"/>
    </xf>
    <xf numFmtId="0" fontId="0" fillId="2" borderId="1" xfId="0" applyFill="1" applyBorder="1" applyAlignment="1">
      <alignment horizontal="center"/>
    </xf>
    <xf numFmtId="0" fontId="0" fillId="2" borderId="39" xfId="0" applyFill="1" applyBorder="1" applyAlignment="1">
      <alignment horizontal="center"/>
    </xf>
    <xf numFmtId="42" fontId="0" fillId="2" borderId="10" xfId="1" applyFont="1" applyFill="1" applyBorder="1" applyAlignment="1">
      <alignment horizontal="right"/>
    </xf>
    <xf numFmtId="0" fontId="0" fillId="2" borderId="3" xfId="0" applyFill="1" applyBorder="1" applyAlignment="1">
      <alignment horizontal="center"/>
    </xf>
    <xf numFmtId="42" fontId="0" fillId="2" borderId="6" xfId="1" applyFont="1" applyFill="1" applyBorder="1" applyAlignment="1">
      <alignment horizontal="right"/>
    </xf>
    <xf numFmtId="0" fontId="2" fillId="2" borderId="5" xfId="0" applyFont="1" applyFill="1" applyBorder="1"/>
    <xf numFmtId="0" fontId="0" fillId="2" borderId="15" xfId="0" applyFill="1" applyBorder="1" applyAlignment="1">
      <alignment horizontal="center"/>
    </xf>
    <xf numFmtId="42" fontId="2" fillId="2" borderId="15" xfId="1" applyFont="1" applyFill="1" applyBorder="1" applyAlignment="1">
      <alignment horizontal="right"/>
    </xf>
    <xf numFmtId="0" fontId="0" fillId="2" borderId="9" xfId="0" applyFill="1" applyBorder="1" applyAlignment="1">
      <alignment horizontal="center"/>
    </xf>
    <xf numFmtId="42" fontId="2" fillId="2" borderId="9" xfId="1" applyFont="1" applyFill="1" applyBorder="1" applyAlignment="1">
      <alignment horizontal="right"/>
    </xf>
    <xf numFmtId="0" fontId="2" fillId="2" borderId="10" xfId="0" applyFont="1" applyFill="1" applyBorder="1"/>
    <xf numFmtId="0" fontId="0" fillId="2" borderId="10" xfId="0" applyFill="1" applyBorder="1" applyAlignment="1">
      <alignment horizontal="center"/>
    </xf>
    <xf numFmtId="42" fontId="0" fillId="2" borderId="12" xfId="1" applyFont="1" applyFill="1" applyBorder="1" applyAlignment="1">
      <alignment horizontal="right"/>
    </xf>
    <xf numFmtId="42" fontId="2" fillId="2" borderId="10" xfId="1" applyFont="1" applyFill="1" applyBorder="1" applyAlignment="1">
      <alignment horizontal="right"/>
    </xf>
    <xf numFmtId="0" fontId="2" fillId="2" borderId="4" xfId="0" applyFont="1" applyFill="1" applyBorder="1"/>
    <xf numFmtId="42" fontId="0" fillId="2" borderId="1" xfId="1" applyFont="1" applyFill="1" applyBorder="1" applyAlignment="1">
      <alignment horizontal="right"/>
    </xf>
    <xf numFmtId="0" fontId="2" fillId="2" borderId="46" xfId="0" applyFont="1" applyFill="1" applyBorder="1"/>
    <xf numFmtId="42" fontId="2" fillId="2" borderId="37" xfId="1" applyFont="1" applyFill="1" applyBorder="1" applyAlignment="1">
      <alignment horizontal="right"/>
    </xf>
    <xf numFmtId="0" fontId="2" fillId="2" borderId="50" xfId="0" applyFont="1" applyFill="1" applyBorder="1"/>
    <xf numFmtId="42" fontId="0" fillId="2" borderId="39" xfId="1" applyFont="1" applyFill="1" applyBorder="1" applyAlignment="1">
      <alignment horizontal="right"/>
    </xf>
    <xf numFmtId="42" fontId="2" fillId="2" borderId="40" xfId="1" applyFont="1" applyFill="1" applyBorder="1" applyAlignment="1">
      <alignment horizontal="right"/>
    </xf>
    <xf numFmtId="0" fontId="2" fillId="2" borderId="52" xfId="0" applyFont="1" applyFill="1" applyBorder="1"/>
    <xf numFmtId="0" fontId="0" fillId="2" borderId="2" xfId="0" applyFill="1" applyBorder="1" applyAlignment="1">
      <alignment horizontal="center"/>
    </xf>
    <xf numFmtId="42" fontId="0" fillId="2" borderId="2" xfId="1" applyFont="1" applyFill="1" applyBorder="1" applyAlignment="1">
      <alignment horizontal="right"/>
    </xf>
    <xf numFmtId="42" fontId="2" fillId="2" borderId="53" xfId="1" applyFont="1" applyFill="1" applyBorder="1" applyAlignment="1">
      <alignment horizontal="right"/>
    </xf>
    <xf numFmtId="42" fontId="0" fillId="2" borderId="22" xfId="1" applyFont="1" applyFill="1" applyBorder="1" applyAlignment="1">
      <alignment horizontal="right"/>
    </xf>
    <xf numFmtId="42" fontId="0" fillId="2" borderId="41" xfId="1" applyFont="1" applyFill="1" applyBorder="1" applyAlignment="1">
      <alignment horizontal="right"/>
    </xf>
    <xf numFmtId="42" fontId="2" fillId="2" borderId="41" xfId="1" applyFont="1" applyFill="1" applyBorder="1" applyAlignment="1">
      <alignment horizontal="right"/>
    </xf>
    <xf numFmtId="165" fontId="0" fillId="4" borderId="1" xfId="0" applyNumberFormat="1" applyFill="1" applyBorder="1" applyAlignment="1">
      <alignment horizontal="center"/>
    </xf>
    <xf numFmtId="0" fontId="2" fillId="4" borderId="51" xfId="0" applyFont="1" applyFill="1" applyBorder="1"/>
    <xf numFmtId="0" fontId="2" fillId="4" borderId="47" xfId="0" applyFont="1" applyFill="1" applyBorder="1"/>
    <xf numFmtId="0" fontId="0" fillId="4" borderId="48" xfId="0" applyFill="1" applyBorder="1" applyAlignment="1">
      <alignment horizontal="center"/>
    </xf>
    <xf numFmtId="42" fontId="0" fillId="4" borderId="48" xfId="1" applyFont="1" applyFill="1" applyBorder="1" applyAlignment="1">
      <alignment horizontal="right"/>
    </xf>
    <xf numFmtId="42" fontId="2" fillId="4" borderId="49" xfId="1" applyFont="1" applyFill="1" applyBorder="1" applyAlignment="1">
      <alignment horizontal="right"/>
    </xf>
    <xf numFmtId="0" fontId="2" fillId="2" borderId="6" xfId="0" applyFont="1" applyFill="1" applyBorder="1"/>
    <xf numFmtId="0" fontId="2" fillId="2" borderId="14" xfId="0" applyFont="1" applyFill="1" applyBorder="1"/>
    <xf numFmtId="0" fontId="2" fillId="2" borderId="11" xfId="0" applyFont="1" applyFill="1" applyBorder="1"/>
    <xf numFmtId="0" fontId="2" fillId="2" borderId="12" xfId="0" applyFont="1" applyFill="1" applyBorder="1"/>
    <xf numFmtId="0" fontId="2" fillId="2" borderId="4" xfId="0" applyFont="1" applyFill="1" applyBorder="1" applyAlignment="1">
      <alignment horizontal="center"/>
    </xf>
    <xf numFmtId="42" fontId="2" fillId="2" borderId="30" xfId="1" applyFont="1" applyFill="1" applyBorder="1" applyAlignment="1">
      <alignment horizontal="right"/>
    </xf>
    <xf numFmtId="42" fontId="2" fillId="2" borderId="4" xfId="1" applyFont="1" applyFill="1" applyBorder="1" applyAlignment="1">
      <alignment horizontal="right"/>
    </xf>
    <xf numFmtId="2" fontId="0" fillId="2" borderId="9" xfId="0" applyNumberFormat="1" applyFill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2" borderId="1" xfId="0" applyFill="1" applyBorder="1"/>
    <xf numFmtId="166" fontId="0" fillId="2" borderId="1" xfId="0" applyNumberFormat="1" applyFill="1" applyBorder="1"/>
    <xf numFmtId="166" fontId="0" fillId="2" borderId="1" xfId="2" applyNumberFormat="1" applyFont="1" applyFill="1" applyBorder="1"/>
    <xf numFmtId="0" fontId="2" fillId="2" borderId="1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0" fillId="7" borderId="1" xfId="0" applyFill="1" applyBorder="1"/>
    <xf numFmtId="0" fontId="0" fillId="7" borderId="1" xfId="0" applyFill="1" applyBorder="1" applyAlignment="1">
      <alignment horizontal="center"/>
    </xf>
    <xf numFmtId="166" fontId="0" fillId="7" borderId="1" xfId="2" applyNumberFormat="1" applyFont="1" applyFill="1" applyBorder="1"/>
    <xf numFmtId="166" fontId="0" fillId="7" borderId="1" xfId="0" applyNumberFormat="1" applyFill="1" applyBorder="1"/>
    <xf numFmtId="167" fontId="0" fillId="0" borderId="54" xfId="0" applyNumberFormat="1" applyBorder="1"/>
    <xf numFmtId="0" fontId="0" fillId="0" borderId="54" xfId="0" applyBorder="1"/>
    <xf numFmtId="0" fontId="0" fillId="2" borderId="2" xfId="0" applyFill="1" applyBorder="1"/>
    <xf numFmtId="0" fontId="0" fillId="2" borderId="1" xfId="0" applyFill="1" applyBorder="1" applyAlignment="1">
      <alignment wrapText="1"/>
    </xf>
    <xf numFmtId="3" fontId="0" fillId="2" borderId="1" xfId="0" applyNumberFormat="1" applyFill="1" applyBorder="1"/>
    <xf numFmtId="167" fontId="0" fillId="7" borderId="1" xfId="0" applyNumberFormat="1" applyFill="1" applyBorder="1"/>
    <xf numFmtId="0" fontId="0" fillId="2" borderId="3" xfId="0" applyFill="1" applyBorder="1"/>
    <xf numFmtId="0" fontId="0" fillId="3" borderId="1" xfId="0" applyFill="1" applyBorder="1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42" fontId="0" fillId="3" borderId="0" xfId="1" applyFont="1" applyFill="1" applyAlignment="1">
      <alignment horizontal="right"/>
    </xf>
    <xf numFmtId="0" fontId="2" fillId="3" borderId="0" xfId="0" applyFont="1" applyFill="1"/>
    <xf numFmtId="0" fontId="2" fillId="3" borderId="0" xfId="0" applyFont="1" applyFill="1" applyAlignment="1">
      <alignment horizontal="center"/>
    </xf>
    <xf numFmtId="42" fontId="1" fillId="3" borderId="0" xfId="1" applyFont="1" applyFill="1" applyBorder="1" applyAlignment="1">
      <alignment horizontal="right"/>
    </xf>
    <xf numFmtId="42" fontId="1" fillId="3" borderId="1" xfId="1" applyFont="1" applyFill="1" applyBorder="1" applyAlignment="1">
      <alignment horizontal="right"/>
    </xf>
    <xf numFmtId="169" fontId="0" fillId="2" borderId="1" xfId="0" applyNumberFormat="1" applyFill="1" applyBorder="1"/>
    <xf numFmtId="0" fontId="0" fillId="3" borderId="1" xfId="0" applyFill="1" applyBorder="1"/>
    <xf numFmtId="167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 wrapText="1"/>
    </xf>
    <xf numFmtId="167" fontId="0" fillId="2" borderId="1" xfId="0" applyNumberFormat="1" applyFill="1" applyBorder="1" applyAlignment="1">
      <alignment horizontal="center"/>
    </xf>
    <xf numFmtId="167" fontId="0" fillId="7" borderId="1" xfId="0" applyNumberFormat="1" applyFill="1" applyBorder="1" applyAlignment="1">
      <alignment horizontal="center"/>
    </xf>
    <xf numFmtId="170" fontId="0" fillId="2" borderId="1" xfId="0" applyNumberFormat="1" applyFill="1" applyBorder="1" applyAlignment="1">
      <alignment horizontal="center"/>
    </xf>
    <xf numFmtId="167" fontId="0" fillId="3" borderId="1" xfId="0" applyNumberFormat="1" applyFill="1" applyBorder="1" applyAlignment="1">
      <alignment horizontal="center"/>
    </xf>
    <xf numFmtId="166" fontId="0" fillId="3" borderId="1" xfId="0" applyNumberFormat="1" applyFill="1" applyBorder="1"/>
    <xf numFmtId="42" fontId="2" fillId="2" borderId="13" xfId="1" applyFont="1" applyFill="1" applyBorder="1" applyAlignment="1">
      <alignment horizontal="right"/>
    </xf>
    <xf numFmtId="0" fontId="2" fillId="2" borderId="13" xfId="0" applyFont="1" applyFill="1" applyBorder="1"/>
    <xf numFmtId="0" fontId="0" fillId="7" borderId="42" xfId="0" applyFill="1" applyBorder="1" applyAlignment="1">
      <alignment horizontal="center"/>
    </xf>
    <xf numFmtId="166" fontId="0" fillId="7" borderId="43" xfId="0" applyNumberFormat="1" applyFill="1" applyBorder="1"/>
    <xf numFmtId="166" fontId="0" fillId="7" borderId="39" xfId="2" applyNumberFormat="1" applyFont="1" applyFill="1" applyBorder="1"/>
    <xf numFmtId="166" fontId="0" fillId="7" borderId="2" xfId="2" applyNumberFormat="1" applyFont="1" applyFill="1" applyBorder="1"/>
    <xf numFmtId="42" fontId="1" fillId="7" borderId="1" xfId="1" applyFont="1" applyFill="1" applyBorder="1" applyAlignment="1">
      <alignment horizontal="right"/>
    </xf>
    <xf numFmtId="42" fontId="1" fillId="2" borderId="1" xfId="1" applyFont="1" applyFill="1" applyBorder="1" applyAlignment="1">
      <alignment horizontal="right"/>
    </xf>
    <xf numFmtId="42" fontId="1" fillId="0" borderId="1" xfId="1" applyFont="1" applyBorder="1" applyAlignment="1">
      <alignment horizontal="right"/>
    </xf>
    <xf numFmtId="0" fontId="0" fillId="4" borderId="1" xfId="0" applyFill="1" applyBorder="1"/>
    <xf numFmtId="42" fontId="1" fillId="4" borderId="1" xfId="1" applyFont="1" applyFill="1" applyBorder="1" applyAlignment="1">
      <alignment horizontal="right"/>
    </xf>
    <xf numFmtId="42" fontId="1" fillId="4" borderId="1" xfId="1" applyFont="1" applyFill="1" applyBorder="1"/>
    <xf numFmtId="0" fontId="0" fillId="6" borderId="1" xfId="0" applyFill="1" applyBorder="1"/>
    <xf numFmtId="0" fontId="0" fillId="6" borderId="1" xfId="0" applyFill="1" applyBorder="1" applyAlignment="1">
      <alignment horizontal="center"/>
    </xf>
    <xf numFmtId="42" fontId="1" fillId="6" borderId="1" xfId="1" applyFont="1" applyFill="1" applyBorder="1" applyAlignment="1">
      <alignment horizontal="right"/>
    </xf>
    <xf numFmtId="0" fontId="5" fillId="4" borderId="10" xfId="0" applyFont="1" applyFill="1" applyBorder="1"/>
    <xf numFmtId="0" fontId="2" fillId="8" borderId="6" xfId="0" applyFont="1" applyFill="1" applyBorder="1"/>
    <xf numFmtId="0" fontId="0" fillId="8" borderId="7" xfId="0" applyFill="1" applyBorder="1" applyAlignment="1">
      <alignment horizontal="center"/>
    </xf>
    <xf numFmtId="42" fontId="0" fillId="8" borderId="7" xfId="1" applyFont="1" applyFill="1" applyBorder="1" applyAlignment="1">
      <alignment horizontal="right"/>
    </xf>
    <xf numFmtId="42" fontId="0" fillId="8" borderId="8" xfId="1" applyFont="1" applyFill="1" applyBorder="1" applyAlignment="1">
      <alignment horizontal="right"/>
    </xf>
    <xf numFmtId="0" fontId="0" fillId="9" borderId="1" xfId="0" applyFill="1" applyBorder="1" applyAlignment="1">
      <alignment horizontal="center"/>
    </xf>
    <xf numFmtId="0" fontId="0" fillId="7" borderId="0" xfId="0" applyFill="1"/>
    <xf numFmtId="0" fontId="2" fillId="2" borderId="1" xfId="0" applyFont="1" applyFill="1" applyBorder="1"/>
    <xf numFmtId="166" fontId="0" fillId="7" borderId="55" xfId="2" applyNumberFormat="1" applyFont="1" applyFill="1" applyBorder="1"/>
    <xf numFmtId="42" fontId="1" fillId="7" borderId="2" xfId="1" applyFont="1" applyFill="1" applyBorder="1" applyAlignment="1">
      <alignment horizontal="right"/>
    </xf>
    <xf numFmtId="0" fontId="0" fillId="7" borderId="55" xfId="0" applyFill="1" applyBorder="1"/>
    <xf numFmtId="0" fontId="0" fillId="7" borderId="55" xfId="0" applyFill="1" applyBorder="1" applyAlignment="1">
      <alignment horizontal="center"/>
    </xf>
    <xf numFmtId="166" fontId="0" fillId="7" borderId="54" xfId="0" applyNumberFormat="1" applyFill="1" applyBorder="1"/>
    <xf numFmtId="0" fontId="0" fillId="7" borderId="39" xfId="0" applyFill="1" applyBorder="1"/>
    <xf numFmtId="0" fontId="0" fillId="7" borderId="39" xfId="0" applyFill="1" applyBorder="1" applyAlignment="1">
      <alignment horizontal="center"/>
    </xf>
    <xf numFmtId="166" fontId="0" fillId="7" borderId="39" xfId="0" applyNumberFormat="1" applyFill="1" applyBorder="1"/>
    <xf numFmtId="0" fontId="2" fillId="4" borderId="1" xfId="0" applyFont="1" applyFill="1" applyBorder="1"/>
    <xf numFmtId="42" fontId="2" fillId="4" borderId="1" xfId="1" applyFont="1" applyFill="1" applyBorder="1"/>
    <xf numFmtId="42" fontId="2" fillId="2" borderId="1" xfId="1" applyFont="1" applyFill="1" applyBorder="1" applyAlignment="1">
      <alignment horizontal="right"/>
    </xf>
    <xf numFmtId="165" fontId="0" fillId="7" borderId="1" xfId="0" applyNumberFormat="1" applyFill="1" applyBorder="1" applyAlignment="1">
      <alignment horizontal="center"/>
    </xf>
    <xf numFmtId="42" fontId="0" fillId="7" borderId="1" xfId="0" applyNumberFormat="1" applyFill="1" applyBorder="1"/>
    <xf numFmtId="42" fontId="1" fillId="0" borderId="0" xfId="1" applyFont="1" applyBorder="1" applyAlignment="1">
      <alignment horizontal="right"/>
    </xf>
    <xf numFmtId="0" fontId="0" fillId="8" borderId="1" xfId="0" applyFill="1" applyBorder="1"/>
    <xf numFmtId="0" fontId="0" fillId="8" borderId="1" xfId="0" applyFill="1" applyBorder="1" applyAlignment="1">
      <alignment horizontal="center"/>
    </xf>
    <xf numFmtId="42" fontId="1" fillId="8" borderId="1" xfId="1" applyFont="1" applyFill="1" applyBorder="1" applyAlignment="1">
      <alignment horizontal="right"/>
    </xf>
    <xf numFmtId="0" fontId="0" fillId="9" borderId="1" xfId="0" applyFill="1" applyBorder="1"/>
    <xf numFmtId="42" fontId="1" fillId="9" borderId="1" xfId="1" applyFont="1" applyFill="1" applyBorder="1" applyAlignment="1">
      <alignment horizontal="right"/>
    </xf>
    <xf numFmtId="165" fontId="0" fillId="9" borderId="1" xfId="0" applyNumberFormat="1" applyFill="1" applyBorder="1" applyAlignment="1">
      <alignment horizontal="center"/>
    </xf>
    <xf numFmtId="42" fontId="0" fillId="9" borderId="1" xfId="0" applyNumberFormat="1" applyFill="1" applyBorder="1"/>
    <xf numFmtId="0" fontId="0" fillId="10" borderId="1" xfId="0" applyFill="1" applyBorder="1" applyAlignment="1">
      <alignment horizontal="center"/>
    </xf>
    <xf numFmtId="42" fontId="1" fillId="10" borderId="1" xfId="1" applyFont="1" applyFill="1" applyBorder="1" applyAlignment="1">
      <alignment horizontal="right"/>
    </xf>
    <xf numFmtId="42" fontId="1" fillId="0" borderId="0" xfId="1" applyFont="1" applyAlignment="1">
      <alignment horizontal="right"/>
    </xf>
    <xf numFmtId="0" fontId="0" fillId="10" borderId="1" xfId="0" applyFill="1" applyBorder="1"/>
    <xf numFmtId="0" fontId="6" fillId="2" borderId="1" xfId="0" applyFont="1" applyFill="1" applyBorder="1" applyAlignment="1">
      <alignment vertical="center" wrapText="1"/>
    </xf>
    <xf numFmtId="2" fontId="0" fillId="2" borderId="1" xfId="0" applyNumberFormat="1" applyFill="1" applyBorder="1" applyAlignment="1">
      <alignment horizontal="center"/>
    </xf>
    <xf numFmtId="42" fontId="2" fillId="4" borderId="1" xfId="1" applyFont="1" applyFill="1" applyBorder="1" applyAlignment="1">
      <alignment horizontal="right"/>
    </xf>
    <xf numFmtId="42" fontId="0" fillId="0" borderId="1" xfId="1" applyFont="1" applyBorder="1" applyAlignment="1">
      <alignment horizontal="right"/>
    </xf>
    <xf numFmtId="42" fontId="0" fillId="4" borderId="1" xfId="1" applyFont="1" applyFill="1" applyBorder="1"/>
    <xf numFmtId="0" fontId="2" fillId="0" borderId="1" xfId="0" applyFont="1" applyBorder="1"/>
    <xf numFmtId="42" fontId="2" fillId="3" borderId="1" xfId="1" applyFont="1" applyFill="1" applyBorder="1" applyAlignment="1">
      <alignment horizontal="right"/>
    </xf>
    <xf numFmtId="42" fontId="2" fillId="0" borderId="1" xfId="1" applyFont="1" applyBorder="1" applyAlignment="1">
      <alignment horizontal="right"/>
    </xf>
    <xf numFmtId="166" fontId="1" fillId="2" borderId="1" xfId="2" applyNumberFormat="1" applyFont="1" applyFill="1" applyBorder="1"/>
    <xf numFmtId="0" fontId="2" fillId="2" borderId="13" xfId="0" applyFont="1" applyFill="1" applyBorder="1" applyAlignment="1">
      <alignment horizontal="center"/>
    </xf>
    <xf numFmtId="42" fontId="2" fillId="2" borderId="24" xfId="1" applyFont="1" applyFill="1" applyBorder="1" applyAlignment="1">
      <alignment horizontal="right"/>
    </xf>
    <xf numFmtId="2" fontId="0" fillId="7" borderId="1" xfId="2" applyNumberFormat="1" applyFont="1" applyFill="1" applyBorder="1" applyAlignment="1">
      <alignment horizontal="center"/>
    </xf>
    <xf numFmtId="0" fontId="0" fillId="7" borderId="1" xfId="0" applyFill="1" applyBorder="1" applyAlignment="1">
      <alignment horizontal="left"/>
    </xf>
    <xf numFmtId="0" fontId="0" fillId="2" borderId="46" xfId="0" applyFill="1" applyBorder="1"/>
    <xf numFmtId="0" fontId="0" fillId="7" borderId="46" xfId="0" applyFill="1" applyBorder="1"/>
    <xf numFmtId="42" fontId="0" fillId="7" borderId="1" xfId="1" applyFont="1" applyFill="1" applyBorder="1" applyAlignment="1">
      <alignment horizontal="right"/>
    </xf>
    <xf numFmtId="42" fontId="2" fillId="7" borderId="37" xfId="1" applyFont="1" applyFill="1" applyBorder="1" applyAlignment="1">
      <alignment horizontal="right"/>
    </xf>
    <xf numFmtId="0" fontId="0" fillId="2" borderId="13" xfId="0" applyFill="1" applyBorder="1" applyAlignment="1">
      <alignment horizontal="center"/>
    </xf>
    <xf numFmtId="42" fontId="0" fillId="2" borderId="24" xfId="1" applyFont="1" applyFill="1" applyBorder="1" applyAlignment="1">
      <alignment horizontal="right"/>
    </xf>
    <xf numFmtId="42" fontId="0" fillId="2" borderId="7" xfId="1" applyFont="1" applyFill="1" applyBorder="1" applyAlignment="1">
      <alignment horizontal="right"/>
    </xf>
    <xf numFmtId="0" fontId="0" fillId="2" borderId="5" xfId="0" applyFill="1" applyBorder="1" applyAlignment="1">
      <alignment horizontal="center"/>
    </xf>
    <xf numFmtId="42" fontId="0" fillId="2" borderId="17" xfId="1" applyFont="1" applyFill="1" applyBorder="1" applyAlignment="1">
      <alignment horizontal="right"/>
    </xf>
    <xf numFmtId="42" fontId="2" fillId="2" borderId="5" xfId="1" applyFont="1" applyFill="1" applyBorder="1" applyAlignment="1">
      <alignment horizontal="right"/>
    </xf>
    <xf numFmtId="168" fontId="0" fillId="2" borderId="1" xfId="0" applyNumberFormat="1" applyFill="1" applyBorder="1" applyAlignment="1">
      <alignment horizontal="center"/>
    </xf>
    <xf numFmtId="166" fontId="0" fillId="2" borderId="1" xfId="2" applyNumberFormat="1" applyFont="1" applyFill="1" applyBorder="1" applyAlignment="1">
      <alignment horizontal="center"/>
    </xf>
    <xf numFmtId="169" fontId="0" fillId="2" borderId="1" xfId="0" applyNumberFormat="1" applyFill="1" applyBorder="1" applyAlignment="1">
      <alignment horizontal="center"/>
    </xf>
    <xf numFmtId="4" fontId="0" fillId="2" borderId="1" xfId="0" applyNumberFormat="1" applyFill="1" applyBorder="1" applyAlignment="1">
      <alignment horizontal="center"/>
    </xf>
    <xf numFmtId="3" fontId="0" fillId="2" borderId="1" xfId="0" applyNumberFormat="1" applyFill="1" applyBorder="1" applyAlignment="1">
      <alignment horizontal="center"/>
    </xf>
    <xf numFmtId="166" fontId="0" fillId="7" borderId="1" xfId="2" applyNumberFormat="1" applyFont="1" applyFill="1" applyBorder="1" applyAlignment="1">
      <alignment horizontal="center"/>
    </xf>
    <xf numFmtId="166" fontId="0" fillId="7" borderId="1" xfId="0" applyNumberFormat="1" applyFill="1" applyBorder="1" applyAlignment="1">
      <alignment horizontal="center"/>
    </xf>
    <xf numFmtId="166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left" wrapText="1"/>
    </xf>
    <xf numFmtId="3" fontId="0" fillId="2" borderId="1" xfId="0" applyNumberFormat="1" applyFill="1" applyBorder="1" applyAlignment="1">
      <alignment horizontal="left"/>
    </xf>
    <xf numFmtId="170" fontId="0" fillId="2" borderId="1" xfId="2" applyNumberFormat="1" applyFont="1" applyFill="1" applyBorder="1" applyAlignment="1">
      <alignment horizontal="left"/>
    </xf>
    <xf numFmtId="166" fontId="0" fillId="2" borderId="1" xfId="2" applyNumberFormat="1" applyFont="1" applyFill="1" applyBorder="1" applyAlignment="1">
      <alignment horizontal="left"/>
    </xf>
    <xf numFmtId="0" fontId="0" fillId="3" borderId="1" xfId="0" applyFill="1" applyBorder="1" applyAlignment="1">
      <alignment horizontal="left"/>
    </xf>
    <xf numFmtId="167" fontId="0" fillId="3" borderId="1" xfId="0" applyNumberFormat="1" applyFill="1" applyBorder="1" applyAlignment="1">
      <alignment horizontal="left"/>
    </xf>
    <xf numFmtId="166" fontId="0" fillId="7" borderId="1" xfId="2" applyNumberFormat="1" applyFont="1" applyFill="1" applyBorder="1" applyAlignment="1">
      <alignment horizontal="left"/>
    </xf>
    <xf numFmtId="167" fontId="0" fillId="7" borderId="1" xfId="0" applyNumberFormat="1" applyFill="1" applyBorder="1" applyAlignment="1">
      <alignment horizontal="left"/>
    </xf>
    <xf numFmtId="0" fontId="3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left"/>
    </xf>
    <xf numFmtId="166" fontId="0" fillId="0" borderId="1" xfId="2" applyNumberFormat="1" applyFont="1" applyBorder="1" applyAlignment="1">
      <alignment horizontal="center"/>
    </xf>
    <xf numFmtId="171" fontId="0" fillId="0" borderId="1" xfId="2" applyNumberFormat="1" applyFont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166" fontId="7" fillId="3" borderId="1" xfId="2" applyNumberFormat="1" applyFont="1" applyFill="1" applyBorder="1" applyAlignment="1">
      <alignment horizontal="center"/>
    </xf>
    <xf numFmtId="166" fontId="8" fillId="11" borderId="1" xfId="2" applyNumberFormat="1" applyFont="1" applyFill="1" applyBorder="1" applyAlignment="1">
      <alignment horizontal="center"/>
    </xf>
    <xf numFmtId="166" fontId="2" fillId="2" borderId="1" xfId="2" applyNumberFormat="1" applyFont="1" applyFill="1" applyBorder="1" applyAlignment="1">
      <alignment horizontal="center"/>
    </xf>
    <xf numFmtId="0" fontId="7" fillId="3" borderId="1" xfId="0" applyFont="1" applyFill="1" applyBorder="1" applyAlignment="1">
      <alignment horizontal="left"/>
    </xf>
    <xf numFmtId="166" fontId="0" fillId="3" borderId="1" xfId="2" applyNumberFormat="1" applyFont="1" applyFill="1" applyBorder="1" applyAlignment="1">
      <alignment horizontal="left"/>
    </xf>
    <xf numFmtId="166" fontId="8" fillId="11" borderId="1" xfId="2" applyNumberFormat="1" applyFont="1" applyFill="1" applyBorder="1" applyAlignment="1">
      <alignment horizontal="left"/>
    </xf>
    <xf numFmtId="0" fontId="7" fillId="0" borderId="1" xfId="0" applyFont="1" applyBorder="1" applyAlignment="1">
      <alignment horizontal="center"/>
    </xf>
    <xf numFmtId="0" fontId="0" fillId="12" borderId="1" xfId="0" applyFill="1" applyBorder="1" applyAlignment="1">
      <alignment horizontal="center"/>
    </xf>
    <xf numFmtId="0" fontId="7" fillId="0" borderId="39" xfId="0" applyFont="1" applyBorder="1" applyAlignment="1">
      <alignment horizontal="center"/>
    </xf>
    <xf numFmtId="0" fontId="0" fillId="12" borderId="39" xfId="0" applyFill="1" applyBorder="1" applyAlignment="1">
      <alignment horizontal="center"/>
    </xf>
    <xf numFmtId="0" fontId="7" fillId="0" borderId="1" xfId="0" applyFont="1" applyBorder="1"/>
    <xf numFmtId="0" fontId="0" fillId="12" borderId="2" xfId="0" applyFill="1" applyBorder="1" applyAlignment="1">
      <alignment horizontal="center"/>
    </xf>
    <xf numFmtId="166" fontId="0" fillId="12" borderId="1" xfId="2" applyNumberFormat="1" applyFont="1" applyFill="1" applyBorder="1" applyAlignment="1">
      <alignment horizontal="center"/>
    </xf>
    <xf numFmtId="0" fontId="3" fillId="12" borderId="1" xfId="0" applyFont="1" applyFill="1" applyBorder="1" applyAlignment="1">
      <alignment horizontal="center"/>
    </xf>
    <xf numFmtId="166" fontId="3" fillId="2" borderId="1" xfId="2" applyNumberFormat="1" applyFont="1" applyFill="1" applyBorder="1" applyAlignment="1">
      <alignment horizontal="center"/>
    </xf>
    <xf numFmtId="166" fontId="3" fillId="3" borderId="1" xfId="2" applyNumberFormat="1" applyFont="1" applyFill="1" applyBorder="1" applyAlignment="1">
      <alignment horizontal="center"/>
    </xf>
    <xf numFmtId="166" fontId="0" fillId="0" borderId="1" xfId="2" applyNumberFormat="1" applyFont="1" applyBorder="1"/>
    <xf numFmtId="166" fontId="8" fillId="11" borderId="1" xfId="0" applyNumberFormat="1" applyFont="1" applyFill="1" applyBorder="1"/>
    <xf numFmtId="0" fontId="7" fillId="0" borderId="0" xfId="0" applyFont="1" applyAlignment="1">
      <alignment horizontal="center"/>
    </xf>
    <xf numFmtId="0" fontId="7" fillId="3" borderId="0" xfId="0" applyFont="1" applyFill="1" applyAlignment="1">
      <alignment horizontal="center"/>
    </xf>
    <xf numFmtId="0" fontId="7" fillId="0" borderId="2" xfId="0" applyFont="1" applyBorder="1" applyAlignment="1">
      <alignment horizontal="center"/>
    </xf>
    <xf numFmtId="0" fontId="7" fillId="12" borderId="1" xfId="0" applyFont="1" applyFill="1" applyBorder="1" applyAlignment="1">
      <alignment horizontal="center"/>
    </xf>
    <xf numFmtId="166" fontId="8" fillId="11" borderId="1" xfId="2" applyNumberFormat="1" applyFont="1" applyFill="1" applyBorder="1"/>
    <xf numFmtId="0" fontId="0" fillId="7" borderId="43" xfId="0" applyFill="1" applyBorder="1"/>
    <xf numFmtId="0" fontId="0" fillId="13" borderId="0" xfId="0" applyFill="1"/>
    <xf numFmtId="0" fontId="0" fillId="13" borderId="1" xfId="0" applyFill="1" applyBorder="1"/>
    <xf numFmtId="0" fontId="0" fillId="13" borderId="1" xfId="0" applyFill="1" applyBorder="1" applyAlignment="1">
      <alignment horizontal="center"/>
    </xf>
    <xf numFmtId="42" fontId="1" fillId="13" borderId="1" xfId="1" applyFont="1" applyFill="1" applyBorder="1" applyAlignment="1">
      <alignment horizontal="right"/>
    </xf>
    <xf numFmtId="0" fontId="0" fillId="0" borderId="1" xfId="0" applyBorder="1" applyAlignment="1">
      <alignment horizontal="center" vertical="center" wrapText="1"/>
    </xf>
    <xf numFmtId="0" fontId="0" fillId="2" borderId="43" xfId="0" applyFill="1" applyBorder="1"/>
    <xf numFmtId="0" fontId="0" fillId="0" borderId="17" xfId="0" applyBorder="1" applyAlignment="1">
      <alignment horizontal="center"/>
    </xf>
    <xf numFmtId="0" fontId="0" fillId="0" borderId="0" xfId="0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0" fillId="7" borderId="1" xfId="0" applyFont="1" applyFill="1" applyBorder="1" applyAlignment="1">
      <alignment horizontal="center"/>
    </xf>
    <xf numFmtId="0" fontId="0" fillId="7" borderId="1" xfId="0" applyFont="1" applyFill="1" applyBorder="1" applyAlignment="1">
      <alignment horizontal="left"/>
    </xf>
    <xf numFmtId="42" fontId="0" fillId="7" borderId="1" xfId="0" applyNumberFormat="1" applyFont="1" applyFill="1" applyBorder="1" applyAlignment="1">
      <alignment horizontal="left"/>
    </xf>
    <xf numFmtId="0" fontId="0" fillId="0" borderId="0" xfId="0" applyFont="1"/>
    <xf numFmtId="42" fontId="0" fillId="7" borderId="1" xfId="0" applyNumberFormat="1" applyFont="1" applyFill="1" applyBorder="1" applyAlignment="1">
      <alignment horizontal="center"/>
    </xf>
  </cellXfs>
  <cellStyles count="3">
    <cellStyle name="Moneda" xfId="2" builtinId="4"/>
    <cellStyle name="Moneda [0]" xfId="1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121920</xdr:colOff>
      <xdr:row>0</xdr:row>
      <xdr:rowOff>99060</xdr:rowOff>
    </xdr:from>
    <xdr:to>
      <xdr:col>2</xdr:col>
      <xdr:colOff>1158241</xdr:colOff>
      <xdr:row>0</xdr:row>
      <xdr:rowOff>883920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815619-2E75-4F50-8E2D-19D9C3779A1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4184" r="7790"/>
        <a:stretch>
          <a:fillRect/>
        </a:stretch>
      </xdr:blipFill>
      <xdr:spPr>
        <a:xfrm>
          <a:off x="914400" y="99060"/>
          <a:ext cx="1036321" cy="78486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60960</xdr:colOff>
      <xdr:row>0</xdr:row>
      <xdr:rowOff>114300</xdr:rowOff>
    </xdr:from>
    <xdr:to>
      <xdr:col>1</xdr:col>
      <xdr:colOff>1097281</xdr:colOff>
      <xdr:row>0</xdr:row>
      <xdr:rowOff>899160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32B23C-A069-411D-BA50-D57F15942C7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4184" r="7790"/>
        <a:stretch>
          <a:fillRect/>
        </a:stretch>
      </xdr:blipFill>
      <xdr:spPr>
        <a:xfrm>
          <a:off x="853440" y="114300"/>
          <a:ext cx="1036321" cy="78486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68579</xdr:colOff>
      <xdr:row>4</xdr:row>
      <xdr:rowOff>114300</xdr:rowOff>
    </xdr:from>
    <xdr:to>
      <xdr:col>2</xdr:col>
      <xdr:colOff>1104900</xdr:colOff>
      <xdr:row>4</xdr:row>
      <xdr:rowOff>899160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8B5110F-F0CC-4BE8-CA9E-5567BC4966D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4184" r="7790"/>
        <a:stretch>
          <a:fillRect/>
        </a:stretch>
      </xdr:blipFill>
      <xdr:spPr>
        <a:xfrm>
          <a:off x="1653539" y="845820"/>
          <a:ext cx="1036321" cy="78486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60960</xdr:colOff>
      <xdr:row>0</xdr:row>
      <xdr:rowOff>251460</xdr:rowOff>
    </xdr:from>
    <xdr:to>
      <xdr:col>1</xdr:col>
      <xdr:colOff>1097281</xdr:colOff>
      <xdr:row>0</xdr:row>
      <xdr:rowOff>1036320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876ECED-82CD-465A-87A7-80BBD0934D7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4184" r="7790"/>
        <a:stretch>
          <a:fillRect/>
        </a:stretch>
      </xdr:blipFill>
      <xdr:spPr>
        <a:xfrm>
          <a:off x="853440" y="251460"/>
          <a:ext cx="1036321" cy="78486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60960</xdr:colOff>
      <xdr:row>0</xdr:row>
      <xdr:rowOff>114300</xdr:rowOff>
    </xdr:from>
    <xdr:to>
      <xdr:col>1</xdr:col>
      <xdr:colOff>1097281</xdr:colOff>
      <xdr:row>0</xdr:row>
      <xdr:rowOff>899160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0024751-ED6A-42F9-860F-B569BACD569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4184" r="7790"/>
        <a:stretch>
          <a:fillRect/>
        </a:stretch>
      </xdr:blipFill>
      <xdr:spPr>
        <a:xfrm>
          <a:off x="853440" y="114300"/>
          <a:ext cx="1036321" cy="78486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114300</xdr:colOff>
      <xdr:row>1</xdr:row>
      <xdr:rowOff>22860</xdr:rowOff>
    </xdr:from>
    <xdr:to>
      <xdr:col>1</xdr:col>
      <xdr:colOff>1150621</xdr:colOff>
      <xdr:row>1</xdr:row>
      <xdr:rowOff>807720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23F670D-2C20-41C2-9F94-0426E472C39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4184" r="7790"/>
        <a:stretch>
          <a:fillRect/>
        </a:stretch>
      </xdr:blipFill>
      <xdr:spPr>
        <a:xfrm>
          <a:off x="906780" y="205740"/>
          <a:ext cx="1036321" cy="78486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137160</xdr:colOff>
      <xdr:row>0</xdr:row>
      <xdr:rowOff>53340</xdr:rowOff>
    </xdr:from>
    <xdr:to>
      <xdr:col>1</xdr:col>
      <xdr:colOff>1173481</xdr:colOff>
      <xdr:row>0</xdr:row>
      <xdr:rowOff>838200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614BDC-486B-47C5-AC8D-8F53C89AEFF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4184" r="7790"/>
        <a:stretch>
          <a:fillRect/>
        </a:stretch>
      </xdr:blipFill>
      <xdr:spPr>
        <a:xfrm>
          <a:off x="929640" y="53340"/>
          <a:ext cx="1036321" cy="78486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0</xdr:row>
      <xdr:rowOff>76200</xdr:rowOff>
    </xdr:from>
    <xdr:to>
      <xdr:col>1</xdr:col>
      <xdr:colOff>1226821</xdr:colOff>
      <xdr:row>0</xdr:row>
      <xdr:rowOff>861060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51B19EC-FE4E-4B00-A73E-AA1D366718F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4184" r="7790"/>
        <a:stretch>
          <a:fillRect/>
        </a:stretch>
      </xdr:blipFill>
      <xdr:spPr>
        <a:xfrm>
          <a:off x="982980" y="76200"/>
          <a:ext cx="1036321" cy="78486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91440</xdr:colOff>
      <xdr:row>0</xdr:row>
      <xdr:rowOff>76200</xdr:rowOff>
    </xdr:from>
    <xdr:to>
      <xdr:col>1</xdr:col>
      <xdr:colOff>1127761</xdr:colOff>
      <xdr:row>0</xdr:row>
      <xdr:rowOff>861060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D001FCF-75B5-47DB-B2A3-D41F14F8E20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4184" r="7790"/>
        <a:stretch>
          <a:fillRect/>
        </a:stretch>
      </xdr:blipFill>
      <xdr:spPr>
        <a:xfrm>
          <a:off x="883920" y="76200"/>
          <a:ext cx="1036321" cy="78486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83820</xdr:colOff>
      <xdr:row>0</xdr:row>
      <xdr:rowOff>91440</xdr:rowOff>
    </xdr:from>
    <xdr:to>
      <xdr:col>1</xdr:col>
      <xdr:colOff>1120141</xdr:colOff>
      <xdr:row>0</xdr:row>
      <xdr:rowOff>876300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1E11316-4D80-47F7-A3D0-330F773738F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4184" r="7790"/>
        <a:stretch>
          <a:fillRect/>
        </a:stretch>
      </xdr:blipFill>
      <xdr:spPr>
        <a:xfrm>
          <a:off x="876300" y="91440"/>
          <a:ext cx="1036321" cy="78486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1036321</xdr:colOff>
      <xdr:row>0</xdr:row>
      <xdr:rowOff>784860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0CBC639-4C7B-4DF4-96B6-6013283979C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4184" r="7790"/>
        <a:stretch>
          <a:fillRect/>
        </a:stretch>
      </xdr:blipFill>
      <xdr:spPr>
        <a:xfrm>
          <a:off x="792480" y="0"/>
          <a:ext cx="1036321" cy="7848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1:G37"/>
  <sheetViews>
    <sheetView zoomScale="59" zoomScaleNormal="100" zoomScaleSheetLayoutView="67" workbookViewId="0">
      <selection activeCell="M12" sqref="M12"/>
    </sheetView>
  </sheetViews>
  <sheetFormatPr baseColWidth="10" defaultRowHeight="14.4" x14ac:dyDescent="0.3"/>
  <cols>
    <col min="1" max="2" width="3.21875" customWidth="1"/>
    <col min="3" max="3" width="43.109375" customWidth="1"/>
    <col min="5" max="5" width="14.21875" bestFit="1" customWidth="1"/>
    <col min="6" max="6" width="25.5546875" bestFit="1" customWidth="1"/>
    <col min="7" max="7" width="18.109375" customWidth="1"/>
  </cols>
  <sheetData>
    <row r="1" spans="3:7" ht="81" customHeight="1" thickBot="1" x14ac:dyDescent="0.35">
      <c r="C1" s="286" t="s">
        <v>419</v>
      </c>
      <c r="D1" s="286"/>
      <c r="E1" s="286"/>
      <c r="F1" s="286"/>
      <c r="G1" s="286"/>
    </row>
    <row r="2" spans="3:7" ht="15" thickBot="1" x14ac:dyDescent="0.35">
      <c r="C2" s="8" t="s">
        <v>414</v>
      </c>
      <c r="D2" s="9"/>
      <c r="E2" s="9"/>
      <c r="F2" s="10"/>
      <c r="G2" s="11"/>
    </row>
    <row r="3" spans="3:7" x14ac:dyDescent="0.3">
      <c r="D3" s="2"/>
      <c r="E3" s="2"/>
      <c r="F3" s="3"/>
      <c r="G3" s="3"/>
    </row>
    <row r="4" spans="3:7" x14ac:dyDescent="0.3">
      <c r="C4" s="181" t="s">
        <v>0</v>
      </c>
      <c r="D4" s="129" t="s">
        <v>1</v>
      </c>
      <c r="E4" s="129" t="s">
        <v>2</v>
      </c>
      <c r="F4" s="192" t="s">
        <v>3</v>
      </c>
      <c r="G4" s="192" t="s">
        <v>4</v>
      </c>
    </row>
    <row r="5" spans="3:7" x14ac:dyDescent="0.3">
      <c r="C5" s="126"/>
      <c r="D5" s="82"/>
      <c r="E5" s="82"/>
      <c r="F5" s="97"/>
      <c r="G5" s="192"/>
    </row>
    <row r="6" spans="3:7" x14ac:dyDescent="0.3">
      <c r="C6" s="126"/>
      <c r="D6" s="82"/>
      <c r="E6" s="82"/>
      <c r="F6" s="97"/>
      <c r="G6" s="192"/>
    </row>
    <row r="7" spans="3:7" x14ac:dyDescent="0.3">
      <c r="C7" s="126"/>
      <c r="D7" s="82"/>
      <c r="E7" s="82"/>
      <c r="F7" s="97"/>
      <c r="G7" s="192"/>
    </row>
    <row r="8" spans="3:7" x14ac:dyDescent="0.3">
      <c r="C8" s="181"/>
      <c r="D8" s="82"/>
      <c r="E8" s="82"/>
      <c r="F8" s="97"/>
      <c r="G8" s="192"/>
    </row>
    <row r="9" spans="3:7" x14ac:dyDescent="0.3">
      <c r="C9" s="181"/>
      <c r="D9" s="82"/>
      <c r="E9" s="82"/>
      <c r="F9" s="97"/>
      <c r="G9" s="192"/>
    </row>
    <row r="10" spans="3:7" x14ac:dyDescent="0.3">
      <c r="C10" s="181"/>
      <c r="D10" s="82"/>
      <c r="E10" s="82"/>
      <c r="F10" s="97"/>
      <c r="G10" s="192"/>
    </row>
    <row r="11" spans="3:7" x14ac:dyDescent="0.3">
      <c r="C11" s="190" t="s">
        <v>17</v>
      </c>
      <c r="D11" s="71"/>
      <c r="E11" s="71">
        <v>0</v>
      </c>
      <c r="F11" s="29">
        <v>0</v>
      </c>
      <c r="G11" s="209">
        <f>SUM(G5:G10)</f>
        <v>0</v>
      </c>
    </row>
    <row r="12" spans="3:7" x14ac:dyDescent="0.3">
      <c r="C12" s="190" t="s">
        <v>18</v>
      </c>
      <c r="D12" s="71" t="s">
        <v>5</v>
      </c>
      <c r="E12" s="71">
        <v>5</v>
      </c>
      <c r="F12" s="29">
        <v>0</v>
      </c>
      <c r="G12" s="209">
        <f>(G11*E12/100)</f>
        <v>0</v>
      </c>
    </row>
    <row r="13" spans="3:7" x14ac:dyDescent="0.3">
      <c r="C13" s="190" t="s">
        <v>22</v>
      </c>
      <c r="D13" s="71"/>
      <c r="E13" s="71"/>
      <c r="F13" s="29"/>
      <c r="G13" s="209">
        <f>(G11+G12)</f>
        <v>0</v>
      </c>
    </row>
    <row r="15" spans="3:7" x14ac:dyDescent="0.3">
      <c r="C15" s="190" t="s">
        <v>6</v>
      </c>
      <c r="D15" s="71"/>
      <c r="E15" s="71"/>
      <c r="F15" s="29"/>
      <c r="G15" s="29"/>
    </row>
    <row r="16" spans="3:7" x14ac:dyDescent="0.3">
      <c r="C16" s="190" t="s">
        <v>418</v>
      </c>
      <c r="D16" s="71" t="s">
        <v>7</v>
      </c>
      <c r="E16" s="71">
        <v>0.5</v>
      </c>
      <c r="F16" s="211">
        <v>30000</v>
      </c>
      <c r="G16" s="191">
        <f>(E16*F16)</f>
        <v>15000</v>
      </c>
    </row>
    <row r="17" spans="3:7" x14ac:dyDescent="0.3">
      <c r="C17" s="190"/>
      <c r="D17" s="71"/>
      <c r="E17" s="71"/>
      <c r="F17" s="211"/>
      <c r="G17" s="191"/>
    </row>
    <row r="18" spans="3:7" x14ac:dyDescent="0.3">
      <c r="C18" s="190"/>
      <c r="D18" s="71"/>
      <c r="E18" s="71"/>
      <c r="F18" s="211"/>
      <c r="G18" s="191"/>
    </row>
    <row r="19" spans="3:7" x14ac:dyDescent="0.3">
      <c r="C19" s="190" t="s">
        <v>17</v>
      </c>
      <c r="D19" s="71"/>
      <c r="E19" s="71"/>
      <c r="F19" s="29"/>
      <c r="G19" s="191">
        <f>(G16+G17)</f>
        <v>15000</v>
      </c>
    </row>
    <row r="20" spans="3:7" x14ac:dyDescent="0.3">
      <c r="C20" s="190" t="s">
        <v>24</v>
      </c>
      <c r="D20" s="71" t="s">
        <v>5</v>
      </c>
      <c r="E20" s="71">
        <v>50</v>
      </c>
      <c r="F20" s="29"/>
      <c r="G20" s="191">
        <f>(G19*E20/100)</f>
        <v>7500</v>
      </c>
    </row>
    <row r="21" spans="3:7" x14ac:dyDescent="0.3">
      <c r="C21" s="190" t="s">
        <v>22</v>
      </c>
      <c r="D21" s="71"/>
      <c r="E21" s="71"/>
      <c r="F21" s="29"/>
      <c r="G21" s="191">
        <f>(G19+G20)</f>
        <v>22500</v>
      </c>
    </row>
    <row r="23" spans="3:7" x14ac:dyDescent="0.3">
      <c r="C23" s="212"/>
      <c r="D23" s="125"/>
      <c r="E23" s="125"/>
      <c r="F23" s="210"/>
      <c r="G23" s="210"/>
    </row>
    <row r="24" spans="3:7" x14ac:dyDescent="0.3">
      <c r="C24" s="181" t="s">
        <v>8</v>
      </c>
      <c r="D24" s="82"/>
      <c r="E24" s="82"/>
      <c r="F24" s="97"/>
      <c r="G24" s="97"/>
    </row>
    <row r="25" spans="3:7" x14ac:dyDescent="0.3">
      <c r="C25" s="181" t="s">
        <v>415</v>
      </c>
      <c r="D25" s="82"/>
      <c r="E25" s="82"/>
      <c r="F25" s="97"/>
      <c r="G25" s="192"/>
    </row>
    <row r="26" spans="3:7" x14ac:dyDescent="0.3">
      <c r="C26" s="181"/>
      <c r="D26" s="82"/>
      <c r="E26" s="82"/>
      <c r="F26" s="97"/>
      <c r="G26" s="192"/>
    </row>
    <row r="27" spans="3:7" x14ac:dyDescent="0.3">
      <c r="C27" s="181"/>
      <c r="D27" s="82"/>
      <c r="E27" s="82"/>
      <c r="F27" s="97"/>
      <c r="G27" s="192"/>
    </row>
    <row r="28" spans="3:7" x14ac:dyDescent="0.3">
      <c r="C28" s="181"/>
      <c r="D28" s="82"/>
      <c r="E28" s="82"/>
      <c r="F28" s="97"/>
      <c r="G28" s="192"/>
    </row>
    <row r="29" spans="3:7" x14ac:dyDescent="0.3">
      <c r="C29" s="181"/>
      <c r="D29" s="82"/>
      <c r="E29" s="82"/>
      <c r="F29" s="97"/>
      <c r="G29" s="192"/>
    </row>
    <row r="30" spans="3:7" x14ac:dyDescent="0.3">
      <c r="C30" s="181"/>
      <c r="D30" s="82"/>
      <c r="E30" s="82"/>
      <c r="F30" s="97"/>
      <c r="G30" s="192"/>
    </row>
    <row r="31" spans="3:7" x14ac:dyDescent="0.3">
      <c r="C31" s="181" t="s">
        <v>22</v>
      </c>
      <c r="D31" s="82"/>
      <c r="E31" s="82"/>
      <c r="F31" s="97"/>
      <c r="G31" s="192"/>
    </row>
    <row r="32" spans="3:7" x14ac:dyDescent="0.3">
      <c r="C32" s="124"/>
      <c r="D32" s="125"/>
      <c r="E32" s="125"/>
      <c r="F32" s="210"/>
      <c r="G32" s="213"/>
    </row>
    <row r="33" spans="3:7" x14ac:dyDescent="0.3">
      <c r="C33" s="124"/>
      <c r="D33" s="125"/>
      <c r="E33" s="125"/>
      <c r="F33" s="210"/>
      <c r="G33" s="214"/>
    </row>
    <row r="34" spans="3:7" x14ac:dyDescent="0.3">
      <c r="C34" s="190" t="s">
        <v>10</v>
      </c>
      <c r="D34" s="71"/>
      <c r="E34" s="71"/>
      <c r="F34" s="29"/>
      <c r="G34" s="209">
        <f>(G13+G21+G31)</f>
        <v>22500</v>
      </c>
    </row>
    <row r="35" spans="3:7" x14ac:dyDescent="0.3">
      <c r="C35" s="190" t="s">
        <v>11</v>
      </c>
      <c r="D35" s="71" t="s">
        <v>5</v>
      </c>
      <c r="E35" s="71">
        <v>15</v>
      </c>
      <c r="F35" s="29"/>
      <c r="G35" s="209">
        <f>(G34*E35/100)</f>
        <v>3375</v>
      </c>
    </row>
    <row r="36" spans="3:7" x14ac:dyDescent="0.3">
      <c r="C36" s="190" t="s">
        <v>16</v>
      </c>
      <c r="D36" s="71" t="s">
        <v>5</v>
      </c>
      <c r="E36" s="71">
        <v>15</v>
      </c>
      <c r="F36" s="29"/>
      <c r="G36" s="209">
        <f>G34*E36/100</f>
        <v>3375</v>
      </c>
    </row>
    <row r="37" spans="3:7" x14ac:dyDescent="0.3">
      <c r="C37" s="181" t="s">
        <v>420</v>
      </c>
      <c r="D37" s="82"/>
      <c r="E37" s="82"/>
      <c r="F37" s="97"/>
      <c r="G37" s="192">
        <f>(G34+G35)</f>
        <v>25875</v>
      </c>
    </row>
  </sheetData>
  <mergeCells count="1">
    <mergeCell ref="C1:G1"/>
  </mergeCells>
  <pageMargins left="0.7" right="0.7" top="0.75" bottom="0.75" header="0.3" footer="0.3"/>
  <pageSetup scale="81" orientation="portrait" horizontalDpi="0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F36"/>
  <sheetViews>
    <sheetView workbookViewId="0">
      <selection activeCell="H4" sqref="H4"/>
    </sheetView>
  </sheetViews>
  <sheetFormatPr baseColWidth="10" defaultRowHeight="14.4" x14ac:dyDescent="0.3"/>
  <cols>
    <col min="2" max="2" width="33.33203125" bestFit="1" customWidth="1"/>
    <col min="3" max="4" width="11.44140625" style="2"/>
    <col min="5" max="5" width="16.6640625" style="3" bestFit="1" customWidth="1"/>
    <col min="6" max="6" width="13.44140625" style="3" bestFit="1" customWidth="1"/>
  </cols>
  <sheetData>
    <row r="1" spans="2:6" ht="79.8" customHeight="1" thickBot="1" x14ac:dyDescent="0.35">
      <c r="B1" s="283"/>
      <c r="C1" s="283"/>
      <c r="D1" s="283"/>
      <c r="E1" s="283"/>
      <c r="F1" s="283"/>
    </row>
    <row r="2" spans="2:6" ht="15" thickBot="1" x14ac:dyDescent="0.35">
      <c r="B2" s="8" t="s">
        <v>88</v>
      </c>
      <c r="C2" s="9"/>
      <c r="D2" s="9"/>
      <c r="E2" s="10"/>
      <c r="F2" s="11"/>
    </row>
    <row r="4" spans="2:6" x14ac:dyDescent="0.3">
      <c r="B4" s="126" t="s">
        <v>0</v>
      </c>
      <c r="C4" s="82" t="s">
        <v>1</v>
      </c>
      <c r="D4" s="82" t="s">
        <v>2</v>
      </c>
      <c r="E4" s="166" t="s">
        <v>3</v>
      </c>
      <c r="F4" s="166" t="s">
        <v>4</v>
      </c>
    </row>
    <row r="5" spans="2:6" x14ac:dyDescent="0.3">
      <c r="B5" s="126" t="s">
        <v>71</v>
      </c>
      <c r="C5" s="82" t="s">
        <v>13</v>
      </c>
      <c r="D5" s="208">
        <v>2.5</v>
      </c>
      <c r="E5" s="166">
        <v>4190</v>
      </c>
      <c r="F5" s="166">
        <f t="shared" ref="F5:F9" si="0">(D5*E5)</f>
        <v>10475</v>
      </c>
    </row>
    <row r="6" spans="2:6" x14ac:dyDescent="0.3">
      <c r="B6" s="126" t="s">
        <v>81</v>
      </c>
      <c r="C6" s="82" t="s">
        <v>13</v>
      </c>
      <c r="D6" s="82">
        <v>7.7289999999999998E-2</v>
      </c>
      <c r="E6" s="166">
        <v>2560</v>
      </c>
      <c r="F6" s="166">
        <f t="shared" si="0"/>
        <v>197.86239999999998</v>
      </c>
    </row>
    <row r="7" spans="2:6" x14ac:dyDescent="0.3">
      <c r="B7" s="126" t="s">
        <v>75</v>
      </c>
      <c r="C7" s="82" t="s">
        <v>13</v>
      </c>
      <c r="D7" s="82">
        <v>0.33339999999999997</v>
      </c>
      <c r="E7" s="166">
        <v>13490</v>
      </c>
      <c r="F7" s="166">
        <f t="shared" si="0"/>
        <v>4497.5659999999998</v>
      </c>
    </row>
    <row r="8" spans="2:6" x14ac:dyDescent="0.3">
      <c r="B8" s="126" t="s">
        <v>76</v>
      </c>
      <c r="C8" s="82" t="s">
        <v>13</v>
      </c>
      <c r="D8" s="82">
        <v>0.33339999999999997</v>
      </c>
      <c r="E8" s="166">
        <v>10680</v>
      </c>
      <c r="F8" s="166">
        <f t="shared" si="0"/>
        <v>3560.7119999999995</v>
      </c>
    </row>
    <row r="9" spans="2:6" x14ac:dyDescent="0.3">
      <c r="B9" s="126" t="s">
        <v>77</v>
      </c>
      <c r="C9" s="82" t="s">
        <v>13</v>
      </c>
      <c r="D9" s="82">
        <v>0.33339999999999997</v>
      </c>
      <c r="E9" s="166">
        <v>12990</v>
      </c>
      <c r="F9" s="166">
        <f t="shared" si="0"/>
        <v>4330.866</v>
      </c>
    </row>
    <row r="10" spans="2:6" x14ac:dyDescent="0.3">
      <c r="B10" s="126" t="s">
        <v>17</v>
      </c>
      <c r="C10" s="82"/>
      <c r="D10" s="82">
        <v>0</v>
      </c>
      <c r="E10" s="166">
        <v>0</v>
      </c>
      <c r="F10" s="166">
        <f>SUM(F5:F9)</f>
        <v>23062.006399999998</v>
      </c>
    </row>
    <row r="11" spans="2:6" x14ac:dyDescent="0.3">
      <c r="B11" s="126" t="s">
        <v>18</v>
      </c>
      <c r="C11" s="82" t="s">
        <v>5</v>
      </c>
      <c r="D11" s="82">
        <v>5</v>
      </c>
      <c r="E11" s="166">
        <v>0</v>
      </c>
      <c r="F11" s="166">
        <f>(F10*D11/100)</f>
        <v>1153.10032</v>
      </c>
    </row>
    <row r="12" spans="2:6" x14ac:dyDescent="0.3">
      <c r="B12" s="126" t="s">
        <v>22</v>
      </c>
      <c r="C12" s="82"/>
      <c r="D12" s="82"/>
      <c r="E12" s="166"/>
      <c r="F12" s="166">
        <f>(F10+F11)</f>
        <v>24215.10672</v>
      </c>
    </row>
    <row r="15" spans="2:6" x14ac:dyDescent="0.3">
      <c r="B15" s="168" t="s">
        <v>6</v>
      </c>
      <c r="C15" s="71"/>
      <c r="D15" s="71"/>
      <c r="E15" s="169"/>
      <c r="F15" s="169"/>
    </row>
    <row r="16" spans="2:6" x14ac:dyDescent="0.3">
      <c r="B16" s="168" t="s">
        <v>37</v>
      </c>
      <c r="C16" s="71" t="s">
        <v>7</v>
      </c>
      <c r="D16" s="71">
        <v>6.25E-2</v>
      </c>
      <c r="E16" s="170">
        <v>25000</v>
      </c>
      <c r="F16" s="170">
        <f>(D16*E16)</f>
        <v>1562.5</v>
      </c>
    </row>
    <row r="17" spans="2:6" x14ac:dyDescent="0.3">
      <c r="B17" s="168" t="s">
        <v>19</v>
      </c>
      <c r="C17" s="71" t="s">
        <v>7</v>
      </c>
      <c r="D17" s="71">
        <v>6.25E-2</v>
      </c>
      <c r="E17" s="170">
        <v>20000</v>
      </c>
      <c r="F17" s="170">
        <f>(D17*E17)</f>
        <v>1250</v>
      </c>
    </row>
    <row r="18" spans="2:6" x14ac:dyDescent="0.3">
      <c r="B18" s="168"/>
      <c r="C18" s="71" t="s">
        <v>7</v>
      </c>
      <c r="D18" s="71">
        <v>0</v>
      </c>
      <c r="E18" s="170">
        <v>0</v>
      </c>
      <c r="F18" s="170">
        <f>(D18*E18)</f>
        <v>0</v>
      </c>
    </row>
    <row r="19" spans="2:6" x14ac:dyDescent="0.3">
      <c r="B19" s="168" t="s">
        <v>17</v>
      </c>
      <c r="C19" s="71"/>
      <c r="D19" s="71"/>
      <c r="E19" s="169"/>
      <c r="F19" s="170">
        <f>SUM(F16:F17)</f>
        <v>2812.5</v>
      </c>
    </row>
    <row r="20" spans="2:6" x14ac:dyDescent="0.3">
      <c r="B20" s="168" t="s">
        <v>24</v>
      </c>
      <c r="C20" s="71" t="s">
        <v>5</v>
      </c>
      <c r="D20" s="71">
        <v>50</v>
      </c>
      <c r="E20" s="169"/>
      <c r="F20" s="170">
        <f>(F19*D20/100)</f>
        <v>1406.25</v>
      </c>
    </row>
    <row r="21" spans="2:6" x14ac:dyDescent="0.3">
      <c r="B21" s="168" t="s">
        <v>22</v>
      </c>
      <c r="C21" s="71"/>
      <c r="D21" s="71"/>
      <c r="E21" s="169"/>
      <c r="F21" s="170">
        <f>(F19+F20)</f>
        <v>4218.75</v>
      </c>
    </row>
    <row r="22" spans="2:6" x14ac:dyDescent="0.3">
      <c r="B22" s="124"/>
      <c r="C22" s="125"/>
      <c r="D22" s="125"/>
      <c r="E22" s="167"/>
      <c r="F22" s="167"/>
    </row>
    <row r="23" spans="2:6" x14ac:dyDescent="0.3">
      <c r="B23" s="171" t="s">
        <v>8</v>
      </c>
      <c r="C23" s="172"/>
      <c r="D23" s="172"/>
      <c r="E23" s="173"/>
      <c r="F23" s="173"/>
    </row>
    <row r="24" spans="2:6" x14ac:dyDescent="0.3">
      <c r="B24" s="171" t="s">
        <v>99</v>
      </c>
      <c r="C24" s="172" t="s">
        <v>13</v>
      </c>
      <c r="D24" s="172">
        <v>1E-3</v>
      </c>
      <c r="E24" s="173">
        <v>40000</v>
      </c>
      <c r="F24" s="173">
        <f>(D24*E24)</f>
        <v>40</v>
      </c>
    </row>
    <row r="25" spans="2:6" x14ac:dyDescent="0.3">
      <c r="B25" s="171" t="s">
        <v>34</v>
      </c>
      <c r="C25" s="172" t="s">
        <v>13</v>
      </c>
      <c r="D25" s="172">
        <v>1E-3</v>
      </c>
      <c r="E25" s="173">
        <v>5300</v>
      </c>
      <c r="F25" s="173">
        <f>(D25*E25)</f>
        <v>5.3</v>
      </c>
    </row>
    <row r="26" spans="2:6" x14ac:dyDescent="0.3">
      <c r="B26" s="171" t="s">
        <v>169</v>
      </c>
      <c r="C26" s="172" t="s">
        <v>13</v>
      </c>
      <c r="D26" s="172">
        <v>1E-3</v>
      </c>
      <c r="E26" s="173">
        <v>39900</v>
      </c>
      <c r="F26" s="173">
        <f>(D26*E26)</f>
        <v>39.9</v>
      </c>
    </row>
    <row r="27" spans="2:6" x14ac:dyDescent="0.3">
      <c r="B27" s="171" t="s">
        <v>171</v>
      </c>
      <c r="C27" s="172" t="s">
        <v>13</v>
      </c>
      <c r="D27" s="172">
        <v>1E-3</v>
      </c>
      <c r="E27" s="173">
        <v>5180</v>
      </c>
      <c r="F27" s="173">
        <f>(D27*E27)</f>
        <v>5.18</v>
      </c>
    </row>
    <row r="28" spans="2:6" x14ac:dyDescent="0.3">
      <c r="B28" s="171" t="s">
        <v>170</v>
      </c>
      <c r="C28" s="172" t="s">
        <v>13</v>
      </c>
      <c r="D28" s="172">
        <v>1E-3</v>
      </c>
      <c r="E28" s="173">
        <v>8990</v>
      </c>
      <c r="F28" s="173">
        <f>SUM(F24:F27)</f>
        <v>90.38</v>
      </c>
    </row>
    <row r="29" spans="2:6" x14ac:dyDescent="0.3">
      <c r="B29" s="171"/>
      <c r="C29" s="172"/>
      <c r="D29" s="172">
        <v>0</v>
      </c>
      <c r="E29" s="173"/>
      <c r="F29" s="173"/>
    </row>
    <row r="30" spans="2:6" x14ac:dyDescent="0.3">
      <c r="B30" s="171" t="s">
        <v>22</v>
      </c>
      <c r="C30" s="172"/>
      <c r="D30" s="172"/>
      <c r="E30" s="173"/>
      <c r="F30" s="173">
        <f>SUM(F24:F28)</f>
        <v>180.76</v>
      </c>
    </row>
    <row r="31" spans="2:6" x14ac:dyDescent="0.3">
      <c r="B31" s="124"/>
      <c r="C31" s="125"/>
      <c r="D31" s="125"/>
      <c r="E31" s="167"/>
      <c r="F31" s="149"/>
    </row>
    <row r="32" spans="2:6" x14ac:dyDescent="0.3">
      <c r="B32" s="124"/>
      <c r="C32" s="125"/>
      <c r="D32" s="125"/>
      <c r="E32" s="167"/>
      <c r="F32" s="167"/>
    </row>
    <row r="33" spans="2:6" x14ac:dyDescent="0.3">
      <c r="B33" s="126" t="s">
        <v>10</v>
      </c>
      <c r="C33" s="82"/>
      <c r="D33" s="82"/>
      <c r="E33" s="166"/>
      <c r="F33" s="166">
        <f>(F12+F21+F30)</f>
        <v>28614.616719999998</v>
      </c>
    </row>
    <row r="34" spans="2:6" x14ac:dyDescent="0.3">
      <c r="B34" s="126" t="s">
        <v>11</v>
      </c>
      <c r="C34" s="82" t="s">
        <v>5</v>
      </c>
      <c r="D34" s="82">
        <v>15</v>
      </c>
      <c r="E34" s="166"/>
      <c r="F34" s="166">
        <f>(F33*D34/100)</f>
        <v>4292.1925080000001</v>
      </c>
    </row>
    <row r="35" spans="2:6" x14ac:dyDescent="0.3">
      <c r="B35" s="126" t="s">
        <v>16</v>
      </c>
      <c r="C35" s="82" t="s">
        <v>5</v>
      </c>
      <c r="D35" s="82">
        <v>15</v>
      </c>
      <c r="E35" s="166"/>
      <c r="F35" s="166">
        <f>F33*D35/100</f>
        <v>4292.1925080000001</v>
      </c>
    </row>
    <row r="36" spans="2:6" x14ac:dyDescent="0.3">
      <c r="B36" s="126" t="s">
        <v>12</v>
      </c>
      <c r="C36" s="82"/>
      <c r="D36" s="82"/>
      <c r="E36" s="166"/>
      <c r="F36" s="166">
        <f>(F33+F34)</f>
        <v>32906.809227999998</v>
      </c>
    </row>
  </sheetData>
  <mergeCells count="1">
    <mergeCell ref="B1:F1"/>
  </mergeCells>
  <pageMargins left="0.7" right="0.7" top="0.75" bottom="0.75" header="0.3" footer="0.3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1:F35"/>
  <sheetViews>
    <sheetView workbookViewId="0">
      <selection activeCell="J9" sqref="J9"/>
    </sheetView>
  </sheetViews>
  <sheetFormatPr baseColWidth="10" defaultRowHeight="14.4" x14ac:dyDescent="0.3"/>
  <cols>
    <col min="2" max="2" width="33.33203125" bestFit="1" customWidth="1"/>
    <col min="3" max="4" width="11.44140625" style="2"/>
    <col min="5" max="5" width="16.6640625" style="3" bestFit="1" customWidth="1"/>
    <col min="6" max="6" width="13.44140625" style="3" bestFit="1" customWidth="1"/>
  </cols>
  <sheetData>
    <row r="1" spans="2:6" ht="15" thickBot="1" x14ac:dyDescent="0.35"/>
    <row r="2" spans="2:6" ht="15" thickBot="1" x14ac:dyDescent="0.35">
      <c r="B2" s="8" t="s">
        <v>88</v>
      </c>
      <c r="C2" s="9"/>
      <c r="D2" s="9"/>
      <c r="E2" s="10"/>
      <c r="F2" s="11"/>
    </row>
    <row r="4" spans="2:6" x14ac:dyDescent="0.3">
      <c r="B4" s="126" t="s">
        <v>0</v>
      </c>
      <c r="C4" s="82" t="s">
        <v>1</v>
      </c>
      <c r="D4" s="82" t="s">
        <v>2</v>
      </c>
      <c r="E4" s="166" t="s">
        <v>3</v>
      </c>
      <c r="F4" s="166" t="s">
        <v>4</v>
      </c>
    </row>
    <row r="5" spans="2:6" x14ac:dyDescent="0.3">
      <c r="B5" s="126" t="s">
        <v>397</v>
      </c>
      <c r="C5" s="82" t="s">
        <v>13</v>
      </c>
      <c r="D5" s="82">
        <v>2.5</v>
      </c>
      <c r="E5" s="166">
        <v>1490</v>
      </c>
      <c r="F5" s="166">
        <f t="shared" ref="F5:F6" si="0">(D5*E5)</f>
        <v>3725</v>
      </c>
    </row>
    <row r="6" spans="2:6" x14ac:dyDescent="0.3">
      <c r="B6" s="126" t="s">
        <v>81</v>
      </c>
      <c r="C6" s="82" t="s">
        <v>13</v>
      </c>
      <c r="D6" s="82">
        <v>7.7289999999999998E-2</v>
      </c>
      <c r="E6" s="166">
        <v>2560</v>
      </c>
      <c r="F6" s="166">
        <f t="shared" si="0"/>
        <v>197.86239999999998</v>
      </c>
    </row>
    <row r="7" spans="2:6" x14ac:dyDescent="0.3">
      <c r="B7" s="126" t="s">
        <v>76</v>
      </c>
      <c r="C7" s="82" t="s">
        <v>13</v>
      </c>
      <c r="D7" s="82">
        <v>0.33339999999999997</v>
      </c>
      <c r="E7" s="166">
        <v>10680</v>
      </c>
      <c r="F7" s="166">
        <f>(D7*E7)</f>
        <v>3560.7119999999995</v>
      </c>
    </row>
    <row r="8" spans="2:6" x14ac:dyDescent="0.3">
      <c r="B8" s="126" t="s">
        <v>77</v>
      </c>
      <c r="C8" s="82" t="s">
        <v>13</v>
      </c>
      <c r="D8" s="82">
        <v>0.33339999999999997</v>
      </c>
      <c r="E8" s="166">
        <v>12990</v>
      </c>
      <c r="F8" s="166">
        <f>(D8*E8)</f>
        <v>4330.866</v>
      </c>
    </row>
    <row r="9" spans="2:6" x14ac:dyDescent="0.3">
      <c r="B9" s="126"/>
      <c r="C9" s="82"/>
      <c r="D9" s="82">
        <v>0</v>
      </c>
      <c r="E9" s="166">
        <v>0</v>
      </c>
      <c r="F9" s="166">
        <f>(D9*E9)</f>
        <v>0</v>
      </c>
    </row>
    <row r="10" spans="2:6" x14ac:dyDescent="0.3">
      <c r="B10" s="126" t="s">
        <v>17</v>
      </c>
      <c r="C10" s="82"/>
      <c r="D10" s="82">
        <v>0</v>
      </c>
      <c r="E10" s="166">
        <v>0</v>
      </c>
      <c r="F10" s="166">
        <f>SUM(F5:F9)</f>
        <v>11814.440399999999</v>
      </c>
    </row>
    <row r="11" spans="2:6" x14ac:dyDescent="0.3">
      <c r="B11" s="126" t="s">
        <v>18</v>
      </c>
      <c r="C11" s="82" t="s">
        <v>5</v>
      </c>
      <c r="D11" s="82">
        <v>5</v>
      </c>
      <c r="E11" s="166">
        <v>0</v>
      </c>
      <c r="F11" s="166">
        <f>(F10*D11/100)</f>
        <v>590.72201999999993</v>
      </c>
    </row>
    <row r="12" spans="2:6" x14ac:dyDescent="0.3">
      <c r="B12" s="126" t="s">
        <v>22</v>
      </c>
      <c r="C12" s="82"/>
      <c r="D12" s="82"/>
      <c r="E12" s="166"/>
      <c r="F12" s="166">
        <f>(F10+F11)</f>
        <v>12405.162419999999</v>
      </c>
    </row>
    <row r="14" spans="2:6" x14ac:dyDescent="0.3">
      <c r="B14" s="124"/>
      <c r="C14" s="125"/>
      <c r="D14" s="125"/>
      <c r="E14" s="167"/>
      <c r="F14" s="167"/>
    </row>
    <row r="15" spans="2:6" x14ac:dyDescent="0.3">
      <c r="B15" s="168" t="s">
        <v>6</v>
      </c>
      <c r="C15" s="71"/>
      <c r="D15" s="71"/>
      <c r="E15" s="169"/>
      <c r="F15" s="169"/>
    </row>
    <row r="16" spans="2:6" x14ac:dyDescent="0.3">
      <c r="B16" s="168" t="s">
        <v>37</v>
      </c>
      <c r="C16" s="71" t="s">
        <v>7</v>
      </c>
      <c r="D16" s="71">
        <v>6.25E-2</v>
      </c>
      <c r="E16" s="170">
        <v>25000</v>
      </c>
      <c r="F16" s="170">
        <f>(D16*E16)</f>
        <v>1562.5</v>
      </c>
    </row>
    <row r="17" spans="2:6" x14ac:dyDescent="0.3">
      <c r="B17" s="168" t="s">
        <v>19</v>
      </c>
      <c r="C17" s="71" t="s">
        <v>7</v>
      </c>
      <c r="D17" s="71">
        <v>6.25E-2</v>
      </c>
      <c r="E17" s="170">
        <v>20000</v>
      </c>
      <c r="F17" s="170">
        <f>(D17*E17)</f>
        <v>1250</v>
      </c>
    </row>
    <row r="18" spans="2:6" x14ac:dyDescent="0.3">
      <c r="B18" s="168"/>
      <c r="C18" s="71" t="s">
        <v>7</v>
      </c>
      <c r="D18" s="71">
        <v>0</v>
      </c>
      <c r="E18" s="170">
        <v>0</v>
      </c>
      <c r="F18" s="170">
        <f>(D18*E18)</f>
        <v>0</v>
      </c>
    </row>
    <row r="19" spans="2:6" x14ac:dyDescent="0.3">
      <c r="B19" s="168" t="s">
        <v>17</v>
      </c>
      <c r="C19" s="71"/>
      <c r="D19" s="71"/>
      <c r="E19" s="169"/>
      <c r="F19" s="170">
        <f>SUM(F16:F17)</f>
        <v>2812.5</v>
      </c>
    </row>
    <row r="20" spans="2:6" x14ac:dyDescent="0.3">
      <c r="B20" s="168" t="s">
        <v>24</v>
      </c>
      <c r="C20" s="71" t="s">
        <v>5</v>
      </c>
      <c r="D20" s="71">
        <v>50</v>
      </c>
      <c r="E20" s="169"/>
      <c r="F20" s="170">
        <f>(F19*D20/100)</f>
        <v>1406.25</v>
      </c>
    </row>
    <row r="21" spans="2:6" x14ac:dyDescent="0.3">
      <c r="B21" s="168" t="s">
        <v>22</v>
      </c>
      <c r="C21" s="71"/>
      <c r="D21" s="71"/>
      <c r="E21" s="169"/>
      <c r="F21" s="170">
        <f>(F19+F20)</f>
        <v>4218.75</v>
      </c>
    </row>
    <row r="22" spans="2:6" x14ac:dyDescent="0.3">
      <c r="B22" s="124"/>
      <c r="C22" s="125"/>
      <c r="D22" s="125"/>
      <c r="E22" s="167"/>
      <c r="F22" s="167"/>
    </row>
    <row r="23" spans="2:6" x14ac:dyDescent="0.3">
      <c r="B23" s="171" t="s">
        <v>8</v>
      </c>
      <c r="C23" s="172"/>
      <c r="D23" s="172"/>
      <c r="E23" s="173"/>
      <c r="F23" s="173"/>
    </row>
    <row r="24" spans="2:6" x14ac:dyDescent="0.3">
      <c r="B24" s="171" t="s">
        <v>99</v>
      </c>
      <c r="C24" s="172" t="s">
        <v>13</v>
      </c>
      <c r="D24" s="172">
        <v>1E-3</v>
      </c>
      <c r="E24" s="173">
        <v>40000</v>
      </c>
      <c r="F24" s="173">
        <f>(D24*E24)</f>
        <v>40</v>
      </c>
    </row>
    <row r="25" spans="2:6" x14ac:dyDescent="0.3">
      <c r="B25" s="171" t="s">
        <v>34</v>
      </c>
      <c r="C25" s="172" t="s">
        <v>13</v>
      </c>
      <c r="D25" s="172">
        <v>1E-3</v>
      </c>
      <c r="E25" s="173">
        <v>5300</v>
      </c>
      <c r="F25" s="173">
        <f>(D25*E25)</f>
        <v>5.3</v>
      </c>
    </row>
    <row r="26" spans="2:6" x14ac:dyDescent="0.3">
      <c r="B26" s="171" t="s">
        <v>169</v>
      </c>
      <c r="C26" s="172" t="s">
        <v>13</v>
      </c>
      <c r="D26" s="172">
        <v>1E-3</v>
      </c>
      <c r="E26" s="173">
        <v>39900</v>
      </c>
      <c r="F26" s="173">
        <f>(D26*E26)</f>
        <v>39.9</v>
      </c>
    </row>
    <row r="27" spans="2:6" x14ac:dyDescent="0.3">
      <c r="B27" s="171" t="s">
        <v>171</v>
      </c>
      <c r="C27" s="172" t="s">
        <v>13</v>
      </c>
      <c r="D27" s="172">
        <v>1E-3</v>
      </c>
      <c r="E27" s="173">
        <v>5180</v>
      </c>
      <c r="F27" s="173">
        <f>(D27*E27)</f>
        <v>5.18</v>
      </c>
    </row>
    <row r="28" spans="2:6" x14ac:dyDescent="0.3">
      <c r="B28" s="171" t="s">
        <v>170</v>
      </c>
      <c r="C28" s="172" t="s">
        <v>13</v>
      </c>
      <c r="D28" s="172">
        <v>1E-3</v>
      </c>
      <c r="E28" s="173">
        <v>8990</v>
      </c>
      <c r="F28" s="173">
        <f>SUM(F24:F27)</f>
        <v>90.38</v>
      </c>
    </row>
    <row r="29" spans="2:6" x14ac:dyDescent="0.3">
      <c r="B29" s="171"/>
      <c r="C29" s="172"/>
      <c r="D29" s="172">
        <v>0</v>
      </c>
      <c r="E29" s="173"/>
      <c r="F29" s="173"/>
    </row>
    <row r="30" spans="2:6" x14ac:dyDescent="0.3">
      <c r="B30" s="171" t="s">
        <v>22</v>
      </c>
      <c r="C30" s="172"/>
      <c r="D30" s="172"/>
      <c r="E30" s="173"/>
      <c r="F30" s="173">
        <f>SUM(F24:F28)</f>
        <v>180.76</v>
      </c>
    </row>
    <row r="31" spans="2:6" x14ac:dyDescent="0.3">
      <c r="B31" s="124"/>
      <c r="C31" s="125"/>
      <c r="D31" s="125"/>
      <c r="E31" s="167"/>
      <c r="F31" s="149"/>
    </row>
    <row r="32" spans="2:6" x14ac:dyDescent="0.3">
      <c r="B32" s="126" t="s">
        <v>10</v>
      </c>
      <c r="C32" s="82"/>
      <c r="D32" s="82"/>
      <c r="E32" s="166"/>
      <c r="F32" s="166">
        <f>(F12+F21+F30)</f>
        <v>16804.672419999999</v>
      </c>
    </row>
    <row r="33" spans="2:6" x14ac:dyDescent="0.3">
      <c r="B33" s="126" t="s">
        <v>11</v>
      </c>
      <c r="C33" s="82" t="s">
        <v>5</v>
      </c>
      <c r="D33" s="82">
        <v>15</v>
      </c>
      <c r="E33" s="166"/>
      <c r="F33" s="166">
        <f>(F32*D33/100)</f>
        <v>2520.700863</v>
      </c>
    </row>
    <row r="34" spans="2:6" x14ac:dyDescent="0.3">
      <c r="B34" s="126" t="s">
        <v>16</v>
      </c>
      <c r="C34" s="82" t="s">
        <v>5</v>
      </c>
      <c r="D34" s="82">
        <v>15</v>
      </c>
      <c r="E34" s="166"/>
      <c r="F34" s="166">
        <f>F32*D34/100</f>
        <v>2520.700863</v>
      </c>
    </row>
    <row r="35" spans="2:6" x14ac:dyDescent="0.3">
      <c r="B35" s="126" t="s">
        <v>12</v>
      </c>
      <c r="C35" s="82"/>
      <c r="D35" s="82"/>
      <c r="E35" s="166"/>
      <c r="F35" s="166">
        <f>(F32+F33)</f>
        <v>19325.373283000001</v>
      </c>
    </row>
  </sheetData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1:F37"/>
  <sheetViews>
    <sheetView topLeftCell="A31" workbookViewId="0">
      <selection activeCell="J37" sqref="J37"/>
    </sheetView>
  </sheetViews>
  <sheetFormatPr baseColWidth="10" defaultRowHeight="14.4" x14ac:dyDescent="0.3"/>
  <cols>
    <col min="2" max="2" width="33.33203125" bestFit="1" customWidth="1"/>
    <col min="3" max="4" width="11.44140625" style="2"/>
    <col min="5" max="5" width="16.6640625" style="3" bestFit="1" customWidth="1"/>
    <col min="6" max="6" width="13.44140625" style="3" bestFit="1" customWidth="1"/>
  </cols>
  <sheetData>
    <row r="1" spans="2:6" ht="15" thickBot="1" x14ac:dyDescent="0.35"/>
    <row r="2" spans="2:6" ht="15" thickBot="1" x14ac:dyDescent="0.35">
      <c r="B2" s="8" t="s">
        <v>91</v>
      </c>
      <c r="C2" s="9"/>
      <c r="D2" s="9"/>
      <c r="E2" s="10"/>
      <c r="F2" s="11"/>
    </row>
    <row r="4" spans="2:6" x14ac:dyDescent="0.3">
      <c r="B4" s="181" t="s">
        <v>0</v>
      </c>
      <c r="C4" s="129" t="s">
        <v>1</v>
      </c>
      <c r="D4" s="129" t="s">
        <v>2</v>
      </c>
      <c r="E4" s="192" t="s">
        <v>3</v>
      </c>
      <c r="F4" s="192" t="s">
        <v>4</v>
      </c>
    </row>
    <row r="5" spans="2:6" x14ac:dyDescent="0.3">
      <c r="B5" s="181" t="s">
        <v>78</v>
      </c>
      <c r="C5" s="82" t="s">
        <v>13</v>
      </c>
      <c r="D5" s="208">
        <v>0.32679999999999998</v>
      </c>
      <c r="E5" s="97">
        <v>2290</v>
      </c>
      <c r="F5" s="192">
        <f t="shared" ref="F5:F11" si="0">(D5*E5)</f>
        <v>748.37199999999996</v>
      </c>
    </row>
    <row r="6" spans="2:6" x14ac:dyDescent="0.3">
      <c r="B6" s="181" t="s">
        <v>79</v>
      </c>
      <c r="C6" s="82" t="s">
        <v>13</v>
      </c>
      <c r="D6" s="82">
        <v>0.13</v>
      </c>
      <c r="E6" s="97">
        <v>4890</v>
      </c>
      <c r="F6" s="192">
        <f t="shared" si="0"/>
        <v>635.70000000000005</v>
      </c>
    </row>
    <row r="7" spans="2:6" x14ac:dyDescent="0.3">
      <c r="B7" s="181" t="s">
        <v>80</v>
      </c>
      <c r="C7" s="82" t="s">
        <v>13</v>
      </c>
      <c r="D7" s="82">
        <v>6.6600000000000006E-2</v>
      </c>
      <c r="E7" s="97">
        <v>42990</v>
      </c>
      <c r="F7" s="192">
        <f t="shared" si="0"/>
        <v>2863.1340000000005</v>
      </c>
    </row>
    <row r="8" spans="2:6" x14ac:dyDescent="0.3">
      <c r="B8" s="181"/>
      <c r="C8" s="82" t="s">
        <v>14</v>
      </c>
      <c r="D8" s="82">
        <v>0</v>
      </c>
      <c r="E8" s="97">
        <v>0</v>
      </c>
      <c r="F8" s="192">
        <f t="shared" si="0"/>
        <v>0</v>
      </c>
    </row>
    <row r="9" spans="2:6" x14ac:dyDescent="0.3">
      <c r="B9" s="181"/>
      <c r="C9" s="82"/>
      <c r="D9" s="82"/>
      <c r="E9" s="97"/>
      <c r="F9" s="192"/>
    </row>
    <row r="10" spans="2:6" x14ac:dyDescent="0.3">
      <c r="B10" s="181"/>
      <c r="C10" s="82"/>
      <c r="D10" s="82"/>
      <c r="E10" s="97"/>
      <c r="F10" s="192"/>
    </row>
    <row r="11" spans="2:6" x14ac:dyDescent="0.3">
      <c r="B11" s="190"/>
      <c r="C11" s="71"/>
      <c r="D11" s="71">
        <v>0</v>
      </c>
      <c r="E11" s="29">
        <v>0</v>
      </c>
      <c r="F11" s="209">
        <f t="shared" si="0"/>
        <v>0</v>
      </c>
    </row>
    <row r="12" spans="2:6" x14ac:dyDescent="0.3">
      <c r="B12" s="190" t="s">
        <v>17</v>
      </c>
      <c r="C12" s="71"/>
      <c r="D12" s="71">
        <v>0</v>
      </c>
      <c r="E12" s="29">
        <v>0</v>
      </c>
      <c r="F12" s="209">
        <f>SUM(F5:F11)</f>
        <v>4247.2060000000001</v>
      </c>
    </row>
    <row r="13" spans="2:6" x14ac:dyDescent="0.3">
      <c r="B13" s="190" t="s">
        <v>18</v>
      </c>
      <c r="C13" s="71" t="s">
        <v>5</v>
      </c>
      <c r="D13" s="71">
        <v>5</v>
      </c>
      <c r="E13" s="29">
        <v>0</v>
      </c>
      <c r="F13" s="209">
        <f>(F12*D13/100)</f>
        <v>212.3603</v>
      </c>
    </row>
    <row r="14" spans="2:6" x14ac:dyDescent="0.3">
      <c r="B14" s="190" t="s">
        <v>22</v>
      </c>
      <c r="C14" s="71"/>
      <c r="D14" s="71"/>
      <c r="E14" s="29"/>
      <c r="F14" s="209">
        <f>(F12+F13)</f>
        <v>4459.5663000000004</v>
      </c>
    </row>
    <row r="15" spans="2:6" x14ac:dyDescent="0.3">
      <c r="B15" s="124"/>
      <c r="C15" s="125"/>
      <c r="D15" s="125"/>
      <c r="E15" s="210"/>
      <c r="F15" s="210"/>
    </row>
    <row r="16" spans="2:6" x14ac:dyDescent="0.3">
      <c r="B16" s="190" t="s">
        <v>6</v>
      </c>
      <c r="C16" s="71"/>
      <c r="D16" s="71"/>
      <c r="E16" s="29"/>
      <c r="F16" s="29"/>
    </row>
    <row r="17" spans="2:6" x14ac:dyDescent="0.3">
      <c r="B17" s="190" t="s">
        <v>37</v>
      </c>
      <c r="C17" s="71" t="s">
        <v>7</v>
      </c>
      <c r="D17" s="71">
        <v>3.1E-2</v>
      </c>
      <c r="E17" s="211">
        <v>25000</v>
      </c>
      <c r="F17" s="191">
        <f>(D17*E17)</f>
        <v>775</v>
      </c>
    </row>
    <row r="18" spans="2:6" x14ac:dyDescent="0.3">
      <c r="B18" s="190" t="s">
        <v>19</v>
      </c>
      <c r="C18" s="71" t="s">
        <v>7</v>
      </c>
      <c r="D18" s="71">
        <v>3.1E-2</v>
      </c>
      <c r="E18" s="211">
        <v>20000</v>
      </c>
      <c r="F18" s="191">
        <f>(D18*E18)</f>
        <v>620</v>
      </c>
    </row>
    <row r="19" spans="2:6" x14ac:dyDescent="0.3">
      <c r="B19" s="190"/>
      <c r="C19" s="71" t="s">
        <v>7</v>
      </c>
      <c r="D19" s="71">
        <v>0</v>
      </c>
      <c r="E19" s="211">
        <v>0</v>
      </c>
      <c r="F19" s="191">
        <f>(D19*E19)</f>
        <v>0</v>
      </c>
    </row>
    <row r="20" spans="2:6" x14ac:dyDescent="0.3">
      <c r="B20" s="190" t="s">
        <v>17</v>
      </c>
      <c r="C20" s="71"/>
      <c r="D20" s="71"/>
      <c r="E20" s="29"/>
      <c r="F20" s="191">
        <f>SUM(F17:F19)</f>
        <v>1395</v>
      </c>
    </row>
    <row r="21" spans="2:6" x14ac:dyDescent="0.3">
      <c r="B21" s="190" t="s">
        <v>24</v>
      </c>
      <c r="C21" s="71" t="s">
        <v>5</v>
      </c>
      <c r="D21" s="71">
        <v>50</v>
      </c>
      <c r="E21" s="29"/>
      <c r="F21" s="191">
        <f>(F20*D21/100)</f>
        <v>697.5</v>
      </c>
    </row>
    <row r="22" spans="2:6" x14ac:dyDescent="0.3">
      <c r="B22" s="190" t="s">
        <v>22</v>
      </c>
      <c r="C22" s="71"/>
      <c r="D22" s="71"/>
      <c r="E22" s="29"/>
      <c r="F22" s="191">
        <f>(F20+F21)</f>
        <v>2092.5</v>
      </c>
    </row>
    <row r="23" spans="2:6" x14ac:dyDescent="0.3">
      <c r="B23" s="212"/>
      <c r="C23" s="125"/>
      <c r="D23" s="125"/>
      <c r="E23" s="210"/>
      <c r="F23" s="210"/>
    </row>
    <row r="24" spans="2:6" x14ac:dyDescent="0.3">
      <c r="B24" s="181" t="s">
        <v>8</v>
      </c>
      <c r="C24" s="82"/>
      <c r="D24" s="82"/>
      <c r="E24" s="97"/>
      <c r="F24" s="97"/>
    </row>
    <row r="25" spans="2:6" x14ac:dyDescent="0.3">
      <c r="B25" s="181" t="s">
        <v>99</v>
      </c>
      <c r="C25" s="82" t="s">
        <v>9</v>
      </c>
      <c r="D25" s="82">
        <v>1E-3</v>
      </c>
      <c r="E25" s="97">
        <v>40000</v>
      </c>
      <c r="F25" s="192">
        <f>(D25*E25)</f>
        <v>40</v>
      </c>
    </row>
    <row r="26" spans="2:6" x14ac:dyDescent="0.3">
      <c r="B26" s="181" t="s">
        <v>103</v>
      </c>
      <c r="C26" s="82" t="s">
        <v>13</v>
      </c>
      <c r="D26" s="82">
        <v>1E-3</v>
      </c>
      <c r="E26" s="97">
        <v>40000</v>
      </c>
      <c r="F26" s="192">
        <f>(D26*E26)</f>
        <v>40</v>
      </c>
    </row>
    <row r="27" spans="2:6" x14ac:dyDescent="0.3">
      <c r="B27" s="181"/>
      <c r="C27" s="82" t="s">
        <v>13</v>
      </c>
      <c r="D27" s="82">
        <v>0</v>
      </c>
      <c r="E27" s="97">
        <v>0</v>
      </c>
      <c r="F27" s="192">
        <f>(D27*E27)</f>
        <v>0</v>
      </c>
    </row>
    <row r="28" spans="2:6" x14ac:dyDescent="0.3">
      <c r="B28" s="181"/>
      <c r="C28" s="82" t="s">
        <v>13</v>
      </c>
      <c r="D28" s="82">
        <v>0</v>
      </c>
      <c r="E28" s="97">
        <v>0</v>
      </c>
      <c r="F28" s="192">
        <f>(D28*E28)</f>
        <v>0</v>
      </c>
    </row>
    <row r="29" spans="2:6" x14ac:dyDescent="0.3">
      <c r="B29" s="181"/>
      <c r="C29" s="82" t="s">
        <v>13</v>
      </c>
      <c r="D29" s="82">
        <v>0</v>
      </c>
      <c r="E29" s="97">
        <v>0</v>
      </c>
      <c r="F29" s="192">
        <f>SUM(F25:F28)</f>
        <v>80</v>
      </c>
    </row>
    <row r="30" spans="2:6" x14ac:dyDescent="0.3">
      <c r="B30" s="181"/>
      <c r="C30" s="82"/>
      <c r="D30" s="82"/>
      <c r="E30" s="97"/>
      <c r="F30" s="192"/>
    </row>
    <row r="31" spans="2:6" x14ac:dyDescent="0.3">
      <c r="B31" s="181" t="s">
        <v>22</v>
      </c>
      <c r="C31" s="82"/>
      <c r="D31" s="82"/>
      <c r="E31" s="97"/>
      <c r="F31" s="192">
        <f>SUM(F25:F29)</f>
        <v>160</v>
      </c>
    </row>
    <row r="32" spans="2:6" x14ac:dyDescent="0.3">
      <c r="B32" s="124"/>
      <c r="C32" s="125"/>
      <c r="D32" s="125"/>
      <c r="E32" s="210"/>
      <c r="F32" s="213"/>
    </row>
    <row r="33" spans="2:6" x14ac:dyDescent="0.3">
      <c r="B33" s="124"/>
      <c r="C33" s="125"/>
      <c r="D33" s="125"/>
      <c r="E33" s="210"/>
      <c r="F33" s="214"/>
    </row>
    <row r="34" spans="2:6" x14ac:dyDescent="0.3">
      <c r="B34" s="190" t="s">
        <v>10</v>
      </c>
      <c r="C34" s="71"/>
      <c r="D34" s="71"/>
      <c r="E34" s="29"/>
      <c r="F34" s="209">
        <f>(F14+F22+F31)</f>
        <v>6712.0663000000004</v>
      </c>
    </row>
    <row r="35" spans="2:6" x14ac:dyDescent="0.3">
      <c r="B35" s="190" t="s">
        <v>11</v>
      </c>
      <c r="C35" s="71" t="s">
        <v>5</v>
      </c>
      <c r="D35" s="71">
        <v>15</v>
      </c>
      <c r="E35" s="29"/>
      <c r="F35" s="209">
        <f>(F34*D35/100)</f>
        <v>1006.809945</v>
      </c>
    </row>
    <row r="36" spans="2:6" x14ac:dyDescent="0.3">
      <c r="B36" s="190" t="s">
        <v>16</v>
      </c>
      <c r="C36" s="71" t="s">
        <v>5</v>
      </c>
      <c r="D36" s="71">
        <v>15</v>
      </c>
      <c r="E36" s="29"/>
      <c r="F36" s="209">
        <f>F34*D36/100</f>
        <v>1006.809945</v>
      </c>
    </row>
    <row r="37" spans="2:6" x14ac:dyDescent="0.3">
      <c r="B37" s="181" t="s">
        <v>12</v>
      </c>
      <c r="C37" s="82"/>
      <c r="D37" s="82"/>
      <c r="E37" s="97"/>
      <c r="F37" s="192">
        <f>(F34+F35)</f>
        <v>7718.8762450000004</v>
      </c>
    </row>
  </sheetData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1:F37"/>
  <sheetViews>
    <sheetView workbookViewId="0">
      <selection activeCell="I16" sqref="I16"/>
    </sheetView>
  </sheetViews>
  <sheetFormatPr baseColWidth="10" defaultRowHeight="14.4" x14ac:dyDescent="0.3"/>
  <cols>
    <col min="2" max="2" width="40.33203125" customWidth="1"/>
    <col min="3" max="4" width="11.44140625" style="2"/>
    <col min="5" max="5" width="16.6640625" style="3" bestFit="1" customWidth="1"/>
    <col min="6" max="6" width="13.44140625" style="3" bestFit="1" customWidth="1"/>
  </cols>
  <sheetData>
    <row r="1" spans="2:6" ht="15" thickBot="1" x14ac:dyDescent="0.35"/>
    <row r="2" spans="2:6" ht="15" thickBot="1" x14ac:dyDescent="0.35">
      <c r="B2" s="8" t="s">
        <v>398</v>
      </c>
      <c r="C2" s="9"/>
      <c r="D2" s="9"/>
      <c r="E2" s="10"/>
      <c r="F2" s="11"/>
    </row>
    <row r="4" spans="2:6" x14ac:dyDescent="0.3">
      <c r="B4" s="181" t="s">
        <v>0</v>
      </c>
      <c r="C4" s="129" t="s">
        <v>1</v>
      </c>
      <c r="D4" s="129" t="s">
        <v>2</v>
      </c>
      <c r="E4" s="192" t="s">
        <v>3</v>
      </c>
      <c r="F4" s="192" t="s">
        <v>4</v>
      </c>
    </row>
    <row r="5" spans="2:6" x14ac:dyDescent="0.3">
      <c r="B5" s="181" t="s">
        <v>93</v>
      </c>
      <c r="C5" s="82" t="s">
        <v>13</v>
      </c>
      <c r="D5" s="208">
        <v>0.33700000000000002</v>
      </c>
      <c r="E5" s="97">
        <v>22490</v>
      </c>
      <c r="F5" s="192">
        <f t="shared" ref="F5:F11" si="0">(D5*E5)</f>
        <v>7579.13</v>
      </c>
    </row>
    <row r="6" spans="2:6" x14ac:dyDescent="0.3">
      <c r="B6" s="181" t="s">
        <v>177</v>
      </c>
      <c r="C6" s="82" t="s">
        <v>109</v>
      </c>
      <c r="D6" s="82">
        <v>3.5700000000000003E-2</v>
      </c>
      <c r="E6" s="97">
        <v>32990</v>
      </c>
      <c r="F6" s="192">
        <f t="shared" si="0"/>
        <v>1177.7430000000002</v>
      </c>
    </row>
    <row r="7" spans="2:6" x14ac:dyDescent="0.3">
      <c r="B7" s="181" t="s">
        <v>180</v>
      </c>
      <c r="C7" s="82" t="s">
        <v>109</v>
      </c>
      <c r="D7" s="82">
        <v>0.04</v>
      </c>
      <c r="E7" s="97">
        <v>2190</v>
      </c>
      <c r="F7" s="192">
        <f t="shared" si="0"/>
        <v>87.600000000000009</v>
      </c>
    </row>
    <row r="8" spans="2:6" x14ac:dyDescent="0.3">
      <c r="B8" s="181"/>
      <c r="C8" s="82"/>
      <c r="D8" s="82"/>
      <c r="E8" s="97"/>
      <c r="F8" s="192">
        <f t="shared" si="0"/>
        <v>0</v>
      </c>
    </row>
    <row r="9" spans="2:6" x14ac:dyDescent="0.3">
      <c r="B9" s="181"/>
      <c r="C9" s="82"/>
      <c r="D9" s="82"/>
      <c r="E9" s="97"/>
      <c r="F9" s="192">
        <f t="shared" si="0"/>
        <v>0</v>
      </c>
    </row>
    <row r="10" spans="2:6" x14ac:dyDescent="0.3">
      <c r="B10" s="181"/>
      <c r="C10" s="82"/>
      <c r="D10" s="82"/>
      <c r="E10" s="97"/>
      <c r="F10" s="192">
        <f t="shared" si="0"/>
        <v>0</v>
      </c>
    </row>
    <row r="11" spans="2:6" x14ac:dyDescent="0.3">
      <c r="B11" s="181"/>
      <c r="C11" s="82"/>
      <c r="D11" s="82">
        <v>0</v>
      </c>
      <c r="E11" s="97">
        <v>0</v>
      </c>
      <c r="F11" s="192">
        <f t="shared" si="0"/>
        <v>0</v>
      </c>
    </row>
    <row r="12" spans="2:6" x14ac:dyDescent="0.3">
      <c r="B12" s="190" t="s">
        <v>17</v>
      </c>
      <c r="C12" s="71"/>
      <c r="D12" s="71">
        <v>0</v>
      </c>
      <c r="E12" s="29">
        <v>0</v>
      </c>
      <c r="F12" s="209">
        <f>SUM(F5:F11)</f>
        <v>8844.473</v>
      </c>
    </row>
    <row r="13" spans="2:6" x14ac:dyDescent="0.3">
      <c r="B13" s="190" t="s">
        <v>18</v>
      </c>
      <c r="C13" s="71" t="s">
        <v>5</v>
      </c>
      <c r="D13" s="71">
        <v>5</v>
      </c>
      <c r="E13" s="29">
        <v>0</v>
      </c>
      <c r="F13" s="209">
        <f>(F12*D13/100)</f>
        <v>442.22364999999996</v>
      </c>
    </row>
    <row r="14" spans="2:6" x14ac:dyDescent="0.3">
      <c r="B14" s="190" t="s">
        <v>22</v>
      </c>
      <c r="C14" s="71"/>
      <c r="D14" s="71"/>
      <c r="E14" s="29"/>
      <c r="F14" s="209">
        <f>(F12+F13)</f>
        <v>9286.6966499999999</v>
      </c>
    </row>
    <row r="15" spans="2:6" x14ac:dyDescent="0.3">
      <c r="B15" s="124"/>
      <c r="C15" s="125"/>
      <c r="D15" s="125"/>
      <c r="E15" s="210"/>
      <c r="F15" s="210"/>
    </row>
    <row r="16" spans="2:6" x14ac:dyDescent="0.3">
      <c r="B16" s="190" t="s">
        <v>6</v>
      </c>
      <c r="C16" s="71"/>
      <c r="D16" s="71"/>
      <c r="E16" s="29"/>
      <c r="F16" s="29"/>
    </row>
    <row r="17" spans="2:6" x14ac:dyDescent="0.3">
      <c r="B17" s="190" t="s">
        <v>37</v>
      </c>
      <c r="C17" s="71" t="s">
        <v>7</v>
      </c>
      <c r="D17" s="71">
        <v>3.1E-2</v>
      </c>
      <c r="E17" s="211">
        <v>25000</v>
      </c>
      <c r="F17" s="191">
        <f>(D17*E17)</f>
        <v>775</v>
      </c>
    </row>
    <row r="18" spans="2:6" x14ac:dyDescent="0.3">
      <c r="B18" s="190" t="s">
        <v>19</v>
      </c>
      <c r="C18" s="71" t="s">
        <v>7</v>
      </c>
      <c r="D18" s="71">
        <v>3.1E-2</v>
      </c>
      <c r="E18" s="211">
        <v>20000</v>
      </c>
      <c r="F18" s="191">
        <f>(D18*E18)</f>
        <v>620</v>
      </c>
    </row>
    <row r="19" spans="2:6" x14ac:dyDescent="0.3">
      <c r="B19" s="190"/>
      <c r="C19" s="71" t="s">
        <v>7</v>
      </c>
      <c r="D19" s="71">
        <v>0</v>
      </c>
      <c r="E19" s="211">
        <v>0</v>
      </c>
      <c r="F19" s="191">
        <f>(D19*E19)</f>
        <v>0</v>
      </c>
    </row>
    <row r="20" spans="2:6" x14ac:dyDescent="0.3">
      <c r="B20" s="190" t="s">
        <v>17</v>
      </c>
      <c r="C20" s="71"/>
      <c r="D20" s="71"/>
      <c r="E20" s="29"/>
      <c r="F20" s="191">
        <f>(F17+F18)</f>
        <v>1395</v>
      </c>
    </row>
    <row r="21" spans="2:6" x14ac:dyDescent="0.3">
      <c r="B21" s="190" t="s">
        <v>24</v>
      </c>
      <c r="C21" s="71" t="s">
        <v>5</v>
      </c>
      <c r="D21" s="71">
        <v>50</v>
      </c>
      <c r="E21" s="29"/>
      <c r="F21" s="191">
        <f>(F20*D21/100)</f>
        <v>697.5</v>
      </c>
    </row>
    <row r="22" spans="2:6" x14ac:dyDescent="0.3">
      <c r="B22" s="190" t="s">
        <v>22</v>
      </c>
      <c r="C22" s="71"/>
      <c r="D22" s="71"/>
      <c r="E22" s="29"/>
      <c r="F22" s="191">
        <f>(F20+F21)</f>
        <v>2092.5</v>
      </c>
    </row>
    <row r="23" spans="2:6" x14ac:dyDescent="0.3">
      <c r="B23" s="212"/>
      <c r="C23" s="125"/>
      <c r="D23" s="125"/>
      <c r="E23" s="210"/>
      <c r="F23" s="210"/>
    </row>
    <row r="24" spans="2:6" x14ac:dyDescent="0.3">
      <c r="B24" s="181" t="s">
        <v>8</v>
      </c>
      <c r="C24" s="82"/>
      <c r="D24" s="82"/>
      <c r="E24" s="97"/>
      <c r="F24" s="97"/>
    </row>
    <row r="25" spans="2:6" x14ac:dyDescent="0.3">
      <c r="B25" s="181" t="s">
        <v>179</v>
      </c>
      <c r="C25" s="82" t="s">
        <v>9</v>
      </c>
      <c r="D25" s="82">
        <v>1E-3</v>
      </c>
      <c r="E25" s="97">
        <v>5900</v>
      </c>
      <c r="F25" s="192">
        <f>(D25*E25)</f>
        <v>5.9</v>
      </c>
    </row>
    <row r="26" spans="2:6" x14ac:dyDescent="0.3">
      <c r="B26" s="181" t="s">
        <v>169</v>
      </c>
      <c r="C26" s="82" t="s">
        <v>13</v>
      </c>
      <c r="D26" s="82">
        <v>1E-3</v>
      </c>
      <c r="E26" s="97">
        <v>39900</v>
      </c>
      <c r="F26" s="192">
        <f>(D26*E26)</f>
        <v>39.9</v>
      </c>
    </row>
    <row r="27" spans="2:6" x14ac:dyDescent="0.3">
      <c r="B27" s="181" t="s">
        <v>99</v>
      </c>
      <c r="C27" s="82" t="s">
        <v>13</v>
      </c>
      <c r="D27" s="82">
        <v>1E-3</v>
      </c>
      <c r="E27" s="97">
        <v>40000</v>
      </c>
      <c r="F27" s="192">
        <f>(D27*E27)</f>
        <v>40</v>
      </c>
    </row>
    <row r="28" spans="2:6" x14ac:dyDescent="0.3">
      <c r="B28" s="181" t="s">
        <v>202</v>
      </c>
      <c r="C28" s="82" t="s">
        <v>13</v>
      </c>
      <c r="D28" s="82">
        <v>1E-3</v>
      </c>
      <c r="E28" s="97">
        <v>115000</v>
      </c>
      <c r="F28" s="192">
        <f>(D28*E28)</f>
        <v>115</v>
      </c>
    </row>
    <row r="29" spans="2:6" x14ac:dyDescent="0.3">
      <c r="B29" s="181"/>
      <c r="C29" s="82" t="s">
        <v>13</v>
      </c>
      <c r="D29" s="82">
        <v>0</v>
      </c>
      <c r="E29" s="97">
        <v>0</v>
      </c>
      <c r="F29" s="192">
        <f>SUM(F25:F28)</f>
        <v>200.8</v>
      </c>
    </row>
    <row r="30" spans="2:6" x14ac:dyDescent="0.3">
      <c r="B30" s="181"/>
      <c r="C30" s="82"/>
      <c r="D30" s="82">
        <v>0</v>
      </c>
      <c r="E30" s="97"/>
      <c r="F30" s="192"/>
    </row>
    <row r="31" spans="2:6" x14ac:dyDescent="0.3">
      <c r="B31" s="181" t="s">
        <v>22</v>
      </c>
      <c r="C31" s="82"/>
      <c r="D31" s="82"/>
      <c r="E31" s="97"/>
      <c r="F31" s="192">
        <f>SUM(F25:F29)</f>
        <v>401.6</v>
      </c>
    </row>
    <row r="32" spans="2:6" x14ac:dyDescent="0.3">
      <c r="B32" s="124"/>
      <c r="C32" s="125"/>
      <c r="D32" s="125"/>
      <c r="E32" s="210"/>
      <c r="F32" s="213"/>
    </row>
    <row r="33" spans="2:6" x14ac:dyDescent="0.3">
      <c r="B33" s="124"/>
      <c r="C33" s="125"/>
      <c r="D33" s="125"/>
      <c r="E33" s="210"/>
      <c r="F33" s="214"/>
    </row>
    <row r="34" spans="2:6" x14ac:dyDescent="0.3">
      <c r="B34" s="190" t="s">
        <v>10</v>
      </c>
      <c r="C34" s="71"/>
      <c r="D34" s="71"/>
      <c r="E34" s="29"/>
      <c r="F34" s="209">
        <f>(F14+F22+F31)</f>
        <v>11780.79665</v>
      </c>
    </row>
    <row r="35" spans="2:6" x14ac:dyDescent="0.3">
      <c r="B35" s="190" t="s">
        <v>11</v>
      </c>
      <c r="C35" s="71" t="s">
        <v>5</v>
      </c>
      <c r="D35" s="71">
        <v>15</v>
      </c>
      <c r="E35" s="29"/>
      <c r="F35" s="209">
        <f>(F34*D35/100)</f>
        <v>1767.1194975000001</v>
      </c>
    </row>
    <row r="36" spans="2:6" x14ac:dyDescent="0.3">
      <c r="B36" s="190" t="s">
        <v>16</v>
      </c>
      <c r="C36" s="71" t="s">
        <v>5</v>
      </c>
      <c r="D36" s="71">
        <v>15</v>
      </c>
      <c r="E36" s="29"/>
      <c r="F36" s="209">
        <f>F34*D36/100</f>
        <v>1767.1194975000001</v>
      </c>
    </row>
    <row r="37" spans="2:6" x14ac:dyDescent="0.3">
      <c r="B37" s="181" t="s">
        <v>12</v>
      </c>
      <c r="C37" s="82"/>
      <c r="D37" s="82"/>
      <c r="E37" s="97"/>
      <c r="F37" s="192">
        <f>(F34+F35)</f>
        <v>13547.9161475</v>
      </c>
    </row>
  </sheetData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1:I34"/>
  <sheetViews>
    <sheetView workbookViewId="0">
      <selection activeCell="L38" sqref="L38"/>
    </sheetView>
  </sheetViews>
  <sheetFormatPr baseColWidth="10" defaultRowHeight="14.4" x14ac:dyDescent="0.3"/>
  <cols>
    <col min="2" max="2" width="39.5546875" customWidth="1"/>
    <col min="3" max="4" width="11.44140625" style="2"/>
    <col min="5" max="5" width="16.6640625" style="3" bestFit="1" customWidth="1"/>
    <col min="6" max="6" width="13.44140625" style="3" bestFit="1" customWidth="1"/>
  </cols>
  <sheetData>
    <row r="1" spans="2:9" ht="15" thickBot="1" x14ac:dyDescent="0.35"/>
    <row r="2" spans="2:9" ht="15" thickBot="1" x14ac:dyDescent="0.35">
      <c r="B2" s="8" t="s">
        <v>411</v>
      </c>
      <c r="C2" s="9"/>
      <c r="D2" s="9"/>
      <c r="E2" s="10"/>
      <c r="F2" s="11"/>
    </row>
    <row r="3" spans="2:9" ht="15" thickBot="1" x14ac:dyDescent="0.35"/>
    <row r="4" spans="2:9" x14ac:dyDescent="0.3">
      <c r="B4" s="160" t="s">
        <v>0</v>
      </c>
      <c r="C4" s="216" t="s">
        <v>1</v>
      </c>
      <c r="D4" s="216" t="s">
        <v>2</v>
      </c>
      <c r="E4" s="217" t="s">
        <v>3</v>
      </c>
      <c r="F4" s="159" t="s">
        <v>4</v>
      </c>
    </row>
    <row r="5" spans="2:9" x14ac:dyDescent="0.3">
      <c r="B5" s="126" t="s">
        <v>69</v>
      </c>
      <c r="C5" s="82" t="s">
        <v>13</v>
      </c>
      <c r="D5" s="208">
        <v>0.32679999999999998</v>
      </c>
      <c r="E5" s="166">
        <v>103703</v>
      </c>
      <c r="F5" s="166">
        <f t="shared" ref="F5:F8" si="0">(D5*E5)</f>
        <v>33890.140399999997</v>
      </c>
    </row>
    <row r="6" spans="2:9" x14ac:dyDescent="0.3">
      <c r="B6" s="126" t="s">
        <v>70</v>
      </c>
      <c r="C6" s="82" t="s">
        <v>13</v>
      </c>
      <c r="D6" s="82">
        <v>4.7620000000000003E-2</v>
      </c>
      <c r="E6" s="166">
        <v>93590</v>
      </c>
      <c r="F6" s="166">
        <f t="shared" si="0"/>
        <v>4456.7557999999999</v>
      </c>
    </row>
    <row r="7" spans="2:9" x14ac:dyDescent="0.3">
      <c r="B7" s="126" t="s">
        <v>401</v>
      </c>
      <c r="C7" s="82" t="s">
        <v>13</v>
      </c>
      <c r="D7" s="82">
        <v>0.34720000000000001</v>
      </c>
      <c r="E7" s="166">
        <v>17490</v>
      </c>
      <c r="F7" s="166">
        <f t="shared" si="0"/>
        <v>6072.5280000000002</v>
      </c>
    </row>
    <row r="8" spans="2:9" x14ac:dyDescent="0.3">
      <c r="B8" s="126" t="s">
        <v>402</v>
      </c>
      <c r="C8" s="82" t="s">
        <v>21</v>
      </c>
      <c r="D8" s="82">
        <v>0.75</v>
      </c>
      <c r="E8" s="166">
        <v>790</v>
      </c>
      <c r="F8" s="166">
        <f t="shared" si="0"/>
        <v>592.5</v>
      </c>
    </row>
    <row r="9" spans="2:9" x14ac:dyDescent="0.3">
      <c r="B9" s="171" t="s">
        <v>17</v>
      </c>
      <c r="C9" s="172"/>
      <c r="D9" s="172">
        <v>0</v>
      </c>
      <c r="E9" s="173">
        <v>0</v>
      </c>
      <c r="F9" s="173">
        <f>SUM(F5:F8)</f>
        <v>45011.924199999994</v>
      </c>
    </row>
    <row r="10" spans="2:9" x14ac:dyDescent="0.3">
      <c r="B10" s="171" t="s">
        <v>18</v>
      </c>
      <c r="C10" s="172" t="s">
        <v>5</v>
      </c>
      <c r="D10" s="172">
        <v>5</v>
      </c>
      <c r="E10" s="173">
        <v>0</v>
      </c>
      <c r="F10" s="173">
        <f>(F9*D10/100)</f>
        <v>2250.5962099999997</v>
      </c>
    </row>
    <row r="11" spans="2:9" x14ac:dyDescent="0.3">
      <c r="B11" s="171" t="s">
        <v>22</v>
      </c>
      <c r="C11" s="172"/>
      <c r="D11" s="172"/>
      <c r="E11" s="173"/>
      <c r="F11" s="173">
        <f>(F9+F10)</f>
        <v>47262.520409999997</v>
      </c>
    </row>
    <row r="12" spans="2:9" x14ac:dyDescent="0.3">
      <c r="B12" s="124"/>
      <c r="C12" s="125"/>
      <c r="D12" s="125"/>
      <c r="E12" s="167"/>
      <c r="F12" s="167"/>
    </row>
    <row r="13" spans="2:9" x14ac:dyDescent="0.3">
      <c r="B13" s="168" t="s">
        <v>6</v>
      </c>
      <c r="C13" s="71"/>
      <c r="D13" s="71"/>
      <c r="E13" s="169"/>
      <c r="F13" s="169"/>
      <c r="I13" t="s">
        <v>263</v>
      </c>
    </row>
    <row r="14" spans="2:9" x14ac:dyDescent="0.3">
      <c r="B14" s="168" t="s">
        <v>205</v>
      </c>
      <c r="C14" s="71" t="s">
        <v>7</v>
      </c>
      <c r="D14" s="71">
        <v>4.1000000000000002E-2</v>
      </c>
      <c r="E14" s="170">
        <v>25000</v>
      </c>
      <c r="F14" s="170">
        <f>(D14*E14)</f>
        <v>1025</v>
      </c>
    </row>
    <row r="15" spans="2:9" x14ac:dyDescent="0.3">
      <c r="B15" s="168" t="s">
        <v>19</v>
      </c>
      <c r="C15" s="71" t="s">
        <v>7</v>
      </c>
      <c r="D15" s="71">
        <v>4.1000000000000002E-2</v>
      </c>
      <c r="E15" s="170">
        <v>20000</v>
      </c>
      <c r="F15" s="170">
        <f>(D15*E15)</f>
        <v>820</v>
      </c>
    </row>
    <row r="16" spans="2:9" x14ac:dyDescent="0.3">
      <c r="B16" s="168"/>
      <c r="C16" s="71" t="s">
        <v>7</v>
      </c>
      <c r="D16" s="71">
        <v>0</v>
      </c>
      <c r="E16" s="170">
        <v>0</v>
      </c>
      <c r="F16" s="170">
        <f>(D16*E16)</f>
        <v>0</v>
      </c>
    </row>
    <row r="17" spans="2:6" x14ac:dyDescent="0.3">
      <c r="B17" s="168" t="s">
        <v>17</v>
      </c>
      <c r="C17" s="71"/>
      <c r="D17" s="71">
        <v>0</v>
      </c>
      <c r="E17" s="169"/>
      <c r="F17" s="170">
        <f>SUM(F14:F16)</f>
        <v>1845</v>
      </c>
    </row>
    <row r="18" spans="2:6" x14ac:dyDescent="0.3">
      <c r="B18" s="168" t="s">
        <v>24</v>
      </c>
      <c r="C18" s="71" t="s">
        <v>5</v>
      </c>
      <c r="D18" s="71">
        <v>50</v>
      </c>
      <c r="E18" s="169"/>
      <c r="F18" s="170">
        <f>(F17*D18/100)</f>
        <v>922.5</v>
      </c>
    </row>
    <row r="19" spans="2:6" x14ac:dyDescent="0.3">
      <c r="B19" s="168" t="s">
        <v>22</v>
      </c>
      <c r="C19" s="71"/>
      <c r="D19" s="71"/>
      <c r="E19" s="169"/>
      <c r="F19" s="170">
        <f>(F17+F18)</f>
        <v>2767.5</v>
      </c>
    </row>
    <row r="20" spans="2:6" x14ac:dyDescent="0.3">
      <c r="B20" s="124"/>
      <c r="C20" s="125"/>
      <c r="D20" s="125"/>
      <c r="E20" s="167"/>
      <c r="F20" s="167"/>
    </row>
    <row r="21" spans="2:6" x14ac:dyDescent="0.3">
      <c r="B21" s="126" t="s">
        <v>8</v>
      </c>
      <c r="C21" s="82"/>
      <c r="D21" s="82"/>
      <c r="E21" s="166"/>
      <c r="F21" s="166"/>
    </row>
    <row r="22" spans="2:6" x14ac:dyDescent="0.3">
      <c r="B22" s="126" t="s">
        <v>156</v>
      </c>
      <c r="C22" s="82" t="s">
        <v>109</v>
      </c>
      <c r="D22" s="126">
        <v>1E-4</v>
      </c>
      <c r="E22" s="215">
        <v>25990</v>
      </c>
      <c r="F22" s="166">
        <f>(D22*E22)</f>
        <v>2.5990000000000002</v>
      </c>
    </row>
    <row r="23" spans="2:6" x14ac:dyDescent="0.3">
      <c r="B23" s="126" t="s">
        <v>169</v>
      </c>
      <c r="C23" s="82" t="s">
        <v>13</v>
      </c>
      <c r="D23" s="82">
        <v>1E-3</v>
      </c>
      <c r="E23" s="166">
        <v>40000</v>
      </c>
      <c r="F23" s="166">
        <f>(D23*E23)</f>
        <v>40</v>
      </c>
    </row>
    <row r="24" spans="2:6" x14ac:dyDescent="0.3">
      <c r="B24" s="126" t="s">
        <v>170</v>
      </c>
      <c r="C24" s="82" t="s">
        <v>13</v>
      </c>
      <c r="D24" s="82">
        <v>1E-3</v>
      </c>
      <c r="E24" s="166">
        <v>35000</v>
      </c>
      <c r="F24" s="166">
        <f>(D24*E24)</f>
        <v>35</v>
      </c>
    </row>
    <row r="25" spans="2:6" x14ac:dyDescent="0.3">
      <c r="B25" s="126" t="s">
        <v>206</v>
      </c>
      <c r="C25" s="82" t="s">
        <v>13</v>
      </c>
      <c r="D25" s="82">
        <v>1E-3</v>
      </c>
      <c r="E25" s="166">
        <v>40000</v>
      </c>
      <c r="F25" s="166">
        <f>(D25*E25)</f>
        <v>40</v>
      </c>
    </row>
    <row r="26" spans="2:6" x14ac:dyDescent="0.3">
      <c r="B26" s="126" t="s">
        <v>207</v>
      </c>
      <c r="C26" s="82" t="s">
        <v>13</v>
      </c>
      <c r="D26" s="82">
        <v>1E-3</v>
      </c>
      <c r="E26" s="166">
        <v>1790</v>
      </c>
      <c r="F26" s="166">
        <f>SUM(F22:F25)</f>
        <v>117.599</v>
      </c>
    </row>
    <row r="27" spans="2:6" x14ac:dyDescent="0.3">
      <c r="B27" s="126"/>
      <c r="C27" s="82"/>
      <c r="D27" s="82"/>
      <c r="E27" s="166"/>
      <c r="F27" s="166"/>
    </row>
    <row r="28" spans="2:6" x14ac:dyDescent="0.3">
      <c r="B28" s="126" t="s">
        <v>22</v>
      </c>
      <c r="C28" s="82"/>
      <c r="D28" s="82"/>
      <c r="E28" s="166"/>
      <c r="F28" s="166">
        <f>SUM(F22:F26)</f>
        <v>235.19800000000001</v>
      </c>
    </row>
    <row r="29" spans="2:6" x14ac:dyDescent="0.3">
      <c r="B29" s="124"/>
      <c r="C29" s="125"/>
      <c r="D29" s="125"/>
      <c r="E29" s="167"/>
      <c r="F29" s="149"/>
    </row>
    <row r="30" spans="2:6" x14ac:dyDescent="0.3">
      <c r="B30" s="124"/>
      <c r="C30" s="125"/>
      <c r="D30" s="125"/>
      <c r="E30" s="167"/>
      <c r="F30" s="167"/>
    </row>
    <row r="31" spans="2:6" x14ac:dyDescent="0.3">
      <c r="B31" s="168" t="s">
        <v>10</v>
      </c>
      <c r="C31" s="71"/>
      <c r="D31" s="71"/>
      <c r="E31" s="169"/>
      <c r="F31" s="169">
        <f>(F11+F19+F28)</f>
        <v>50265.218409999994</v>
      </c>
    </row>
    <row r="32" spans="2:6" x14ac:dyDescent="0.3">
      <c r="B32" s="168" t="s">
        <v>11</v>
      </c>
      <c r="C32" s="71" t="s">
        <v>5</v>
      </c>
      <c r="D32" s="71">
        <v>15</v>
      </c>
      <c r="E32" s="169"/>
      <c r="F32" s="169">
        <f>(F31*D32/100)</f>
        <v>7539.7827614999997</v>
      </c>
    </row>
    <row r="33" spans="2:6" x14ac:dyDescent="0.3">
      <c r="B33" s="168" t="s">
        <v>16</v>
      </c>
      <c r="C33" s="71" t="s">
        <v>5</v>
      </c>
      <c r="D33" s="71">
        <v>15</v>
      </c>
      <c r="E33" s="169"/>
      <c r="F33" s="169">
        <f>F31*D33/100</f>
        <v>7539.7827614999997</v>
      </c>
    </row>
    <row r="34" spans="2:6" x14ac:dyDescent="0.3">
      <c r="B34" s="126" t="s">
        <v>12</v>
      </c>
      <c r="C34" s="82"/>
      <c r="D34" s="82"/>
      <c r="E34" s="166"/>
      <c r="F34" s="166">
        <f>(F31+F32)</f>
        <v>57805.001171499993</v>
      </c>
    </row>
  </sheetData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1:F35"/>
  <sheetViews>
    <sheetView workbookViewId="0">
      <selection activeCell="E5" sqref="E5"/>
    </sheetView>
  </sheetViews>
  <sheetFormatPr baseColWidth="10" defaultRowHeight="14.4" x14ac:dyDescent="0.3"/>
  <cols>
    <col min="2" max="2" width="45" customWidth="1"/>
  </cols>
  <sheetData>
    <row r="1" spans="2:6" ht="15" thickBot="1" x14ac:dyDescent="0.35"/>
    <row r="2" spans="2:6" ht="15" thickBot="1" x14ac:dyDescent="0.35">
      <c r="B2" s="8" t="s">
        <v>90</v>
      </c>
      <c r="C2" s="9"/>
      <c r="D2" s="9"/>
      <c r="E2" s="10"/>
      <c r="F2" s="11"/>
    </row>
    <row r="3" spans="2:6" x14ac:dyDescent="0.3">
      <c r="C3" s="2"/>
      <c r="D3" s="2"/>
      <c r="E3" s="3"/>
      <c r="F3" s="3"/>
    </row>
    <row r="4" spans="2:6" x14ac:dyDescent="0.3">
      <c r="B4" s="126" t="s">
        <v>0</v>
      </c>
      <c r="C4" s="82" t="s">
        <v>1</v>
      </c>
      <c r="D4" s="82" t="s">
        <v>2</v>
      </c>
      <c r="E4" s="166" t="s">
        <v>3</v>
      </c>
      <c r="F4" s="166" t="s">
        <v>4</v>
      </c>
    </row>
    <row r="5" spans="2:6" x14ac:dyDescent="0.3">
      <c r="B5" s="126" t="s">
        <v>403</v>
      </c>
      <c r="C5" s="82" t="s">
        <v>13</v>
      </c>
      <c r="D5" s="82">
        <v>0.34720000000000001</v>
      </c>
      <c r="E5" s="166">
        <v>21530</v>
      </c>
      <c r="F5" s="166">
        <f t="shared" ref="F5:F8" si="0">(D5*E5)</f>
        <v>7475.2160000000003</v>
      </c>
    </row>
    <row r="6" spans="2:6" x14ac:dyDescent="0.3">
      <c r="B6" s="126" t="s">
        <v>72</v>
      </c>
      <c r="C6" s="82" t="s">
        <v>21</v>
      </c>
      <c r="D6" s="82">
        <v>9.7199999999999995E-2</v>
      </c>
      <c r="E6" s="166">
        <v>5990</v>
      </c>
      <c r="F6" s="166">
        <f t="shared" si="0"/>
        <v>582.22799999999995</v>
      </c>
    </row>
    <row r="7" spans="2:6" x14ac:dyDescent="0.3">
      <c r="B7" s="126" t="s">
        <v>73</v>
      </c>
      <c r="C7" s="82" t="s">
        <v>13</v>
      </c>
      <c r="D7" s="82">
        <v>0.83333999999999997</v>
      </c>
      <c r="E7" s="166">
        <v>15588</v>
      </c>
      <c r="F7" s="166">
        <f t="shared" si="0"/>
        <v>12990.10392</v>
      </c>
    </row>
    <row r="8" spans="2:6" x14ac:dyDescent="0.3">
      <c r="B8" s="126" t="s">
        <v>74</v>
      </c>
      <c r="C8" s="82" t="s">
        <v>13</v>
      </c>
      <c r="D8" s="82">
        <v>0.25</v>
      </c>
      <c r="E8" s="166">
        <v>11190</v>
      </c>
      <c r="F8" s="166">
        <f t="shared" si="0"/>
        <v>2797.5</v>
      </c>
    </row>
    <row r="9" spans="2:6" x14ac:dyDescent="0.3">
      <c r="B9" s="126" t="s">
        <v>212</v>
      </c>
      <c r="C9" s="82" t="s">
        <v>13</v>
      </c>
      <c r="D9" s="82">
        <v>0.2</v>
      </c>
      <c r="E9" s="166">
        <v>1420</v>
      </c>
      <c r="F9" s="166">
        <f>D9*E9</f>
        <v>284</v>
      </c>
    </row>
    <row r="10" spans="2:6" x14ac:dyDescent="0.3">
      <c r="B10" s="168" t="s">
        <v>17</v>
      </c>
      <c r="C10" s="71"/>
      <c r="D10" s="71">
        <v>0</v>
      </c>
      <c r="E10" s="169">
        <v>0</v>
      </c>
      <c r="F10" s="169">
        <f>SUM(F5:F9)</f>
        <v>24129.047920000001</v>
      </c>
    </row>
    <row r="11" spans="2:6" x14ac:dyDescent="0.3">
      <c r="B11" s="168" t="s">
        <v>18</v>
      </c>
      <c r="C11" s="71" t="s">
        <v>5</v>
      </c>
      <c r="D11" s="71">
        <v>5</v>
      </c>
      <c r="E11" s="169">
        <v>0</v>
      </c>
      <c r="F11" s="169">
        <f>(F10*D11/100)</f>
        <v>1206.4523959999999</v>
      </c>
    </row>
    <row r="12" spans="2:6" x14ac:dyDescent="0.3">
      <c r="B12" s="168" t="s">
        <v>22</v>
      </c>
      <c r="C12" s="71"/>
      <c r="D12" s="71"/>
      <c r="E12" s="169"/>
      <c r="F12" s="169">
        <f>(F10+F11)</f>
        <v>25335.500316000001</v>
      </c>
    </row>
    <row r="13" spans="2:6" x14ac:dyDescent="0.3">
      <c r="B13" s="124"/>
      <c r="C13" s="125"/>
      <c r="D13" s="125"/>
      <c r="E13" s="167"/>
      <c r="F13" s="167"/>
    </row>
    <row r="14" spans="2:6" x14ac:dyDescent="0.3">
      <c r="B14" s="168" t="s">
        <v>6</v>
      </c>
      <c r="C14" s="71"/>
      <c r="D14" s="71"/>
      <c r="E14" s="169"/>
      <c r="F14" s="169"/>
    </row>
    <row r="15" spans="2:6" x14ac:dyDescent="0.3">
      <c r="B15" s="168" t="s">
        <v>209</v>
      </c>
      <c r="C15" s="71" t="s">
        <v>7</v>
      </c>
      <c r="D15" s="71">
        <v>6.25E-2</v>
      </c>
      <c r="E15" s="170">
        <v>25000</v>
      </c>
      <c r="F15" s="170">
        <f>(D15*E15)</f>
        <v>1562.5</v>
      </c>
    </row>
    <row r="16" spans="2:6" x14ac:dyDescent="0.3">
      <c r="B16" s="168" t="s">
        <v>19</v>
      </c>
      <c r="C16" s="71" t="s">
        <v>7</v>
      </c>
      <c r="D16" s="71">
        <v>6.25E-2</v>
      </c>
      <c r="E16" s="170">
        <v>20000</v>
      </c>
      <c r="F16" s="170">
        <f>(D16*E16)</f>
        <v>1250</v>
      </c>
    </row>
    <row r="17" spans="2:6" x14ac:dyDescent="0.3">
      <c r="B17" s="168"/>
      <c r="C17" s="71" t="s">
        <v>7</v>
      </c>
      <c r="D17" s="71">
        <v>0</v>
      </c>
      <c r="E17" s="170">
        <v>0</v>
      </c>
      <c r="F17" s="170">
        <f>(D17*E17)</f>
        <v>0</v>
      </c>
    </row>
    <row r="18" spans="2:6" x14ac:dyDescent="0.3">
      <c r="B18" s="168" t="s">
        <v>17</v>
      </c>
      <c r="C18" s="71"/>
      <c r="D18" s="71">
        <v>0</v>
      </c>
      <c r="E18" s="169"/>
      <c r="F18" s="170">
        <f>SUM(F15:F17)</f>
        <v>2812.5</v>
      </c>
    </row>
    <row r="19" spans="2:6" x14ac:dyDescent="0.3">
      <c r="B19" s="168" t="s">
        <v>24</v>
      </c>
      <c r="C19" s="71" t="s">
        <v>5</v>
      </c>
      <c r="D19" s="71">
        <v>50</v>
      </c>
      <c r="E19" s="169"/>
      <c r="F19" s="170">
        <f>(F18*D19/100)</f>
        <v>1406.25</v>
      </c>
    </row>
    <row r="20" spans="2:6" x14ac:dyDescent="0.3">
      <c r="B20" s="168" t="s">
        <v>22</v>
      </c>
      <c r="C20" s="71"/>
      <c r="D20" s="71"/>
      <c r="E20" s="169"/>
      <c r="F20" s="170">
        <f>(F18+F19)</f>
        <v>4218.75</v>
      </c>
    </row>
    <row r="21" spans="2:6" x14ac:dyDescent="0.3">
      <c r="B21" s="124"/>
      <c r="C21" s="125"/>
      <c r="D21" s="125"/>
      <c r="E21" s="167"/>
      <c r="F21" s="167">
        <f>SUM(F15:F17)</f>
        <v>2812.5</v>
      </c>
    </row>
    <row r="22" spans="2:6" x14ac:dyDescent="0.3">
      <c r="B22" s="126" t="s">
        <v>8</v>
      </c>
      <c r="C22" s="82"/>
      <c r="D22" s="82"/>
      <c r="E22" s="166"/>
      <c r="F22" s="166"/>
    </row>
    <row r="23" spans="2:6" x14ac:dyDescent="0.3">
      <c r="B23" s="126" t="s">
        <v>210</v>
      </c>
      <c r="C23" s="82" t="s">
        <v>9</v>
      </c>
      <c r="D23" s="82">
        <v>1E-3</v>
      </c>
      <c r="E23" s="166">
        <v>48900</v>
      </c>
      <c r="F23" s="166">
        <f>(D23*E23)</f>
        <v>48.9</v>
      </c>
    </row>
    <row r="24" spans="2:6" x14ac:dyDescent="0.3">
      <c r="B24" s="126" t="s">
        <v>211</v>
      </c>
      <c r="C24" s="82" t="s">
        <v>13</v>
      </c>
      <c r="D24" s="82">
        <v>1E-3</v>
      </c>
      <c r="E24" s="166">
        <v>40000</v>
      </c>
      <c r="F24" s="166">
        <f>(D24*E24)</f>
        <v>40</v>
      </c>
    </row>
    <row r="25" spans="2:6" x14ac:dyDescent="0.3">
      <c r="B25" s="126" t="s">
        <v>213</v>
      </c>
      <c r="C25" s="82" t="s">
        <v>13</v>
      </c>
      <c r="D25" s="82">
        <v>1E-3</v>
      </c>
      <c r="E25" s="166">
        <v>5000</v>
      </c>
      <c r="F25" s="166">
        <f>(D25*E25)</f>
        <v>5</v>
      </c>
    </row>
    <row r="26" spans="2:6" x14ac:dyDescent="0.3">
      <c r="B26" s="126" t="s">
        <v>207</v>
      </c>
      <c r="C26" s="82" t="s">
        <v>13</v>
      </c>
      <c r="D26" s="82">
        <v>1E-3</v>
      </c>
      <c r="E26" s="166">
        <v>6000</v>
      </c>
      <c r="F26" s="166">
        <f>(D26*E26)</f>
        <v>6</v>
      </c>
    </row>
    <row r="27" spans="2:6" x14ac:dyDescent="0.3">
      <c r="B27" s="126" t="s">
        <v>214</v>
      </c>
      <c r="C27" s="82" t="s">
        <v>13</v>
      </c>
      <c r="D27" s="82">
        <v>1E-3</v>
      </c>
      <c r="E27" s="166">
        <v>2000</v>
      </c>
      <c r="F27" s="166">
        <f>(D27*E27)</f>
        <v>2</v>
      </c>
    </row>
    <row r="28" spans="2:6" x14ac:dyDescent="0.3">
      <c r="B28" s="126"/>
      <c r="C28" s="82"/>
      <c r="D28" s="82"/>
      <c r="E28" s="166"/>
      <c r="F28" s="166"/>
    </row>
    <row r="29" spans="2:6" x14ac:dyDescent="0.3">
      <c r="B29" s="126" t="s">
        <v>22</v>
      </c>
      <c r="C29" s="82"/>
      <c r="D29" s="82"/>
      <c r="E29" s="166"/>
      <c r="F29" s="166">
        <f>SUM(F23:F27)</f>
        <v>101.9</v>
      </c>
    </row>
    <row r="30" spans="2:6" x14ac:dyDescent="0.3">
      <c r="B30" s="124"/>
      <c r="C30" s="125"/>
      <c r="D30" s="125"/>
      <c r="E30" s="167"/>
      <c r="F30" s="149"/>
    </row>
    <row r="31" spans="2:6" x14ac:dyDescent="0.3">
      <c r="B31" s="124"/>
      <c r="C31" s="125"/>
      <c r="D31" s="125"/>
      <c r="E31" s="167"/>
      <c r="F31" s="167"/>
    </row>
    <row r="32" spans="2:6" x14ac:dyDescent="0.3">
      <c r="B32" s="168" t="s">
        <v>10</v>
      </c>
      <c r="C32" s="71"/>
      <c r="D32" s="71"/>
      <c r="E32" s="169"/>
      <c r="F32" s="169">
        <f>(F12+F20+F29)</f>
        <v>29656.150316000003</v>
      </c>
    </row>
    <row r="33" spans="2:6" x14ac:dyDescent="0.3">
      <c r="B33" s="168" t="s">
        <v>11</v>
      </c>
      <c r="C33" s="71" t="s">
        <v>5</v>
      </c>
      <c r="D33" s="71">
        <v>15</v>
      </c>
      <c r="E33" s="169"/>
      <c r="F33" s="169">
        <f>(F32*D33/100)</f>
        <v>4448.4225474000004</v>
      </c>
    </row>
    <row r="34" spans="2:6" x14ac:dyDescent="0.3">
      <c r="B34" s="168" t="s">
        <v>16</v>
      </c>
      <c r="C34" s="71" t="s">
        <v>5</v>
      </c>
      <c r="D34" s="71">
        <v>15</v>
      </c>
      <c r="E34" s="169"/>
      <c r="F34" s="169">
        <f>F32*D34/100</f>
        <v>4448.4225474000004</v>
      </c>
    </row>
    <row r="35" spans="2:6" x14ac:dyDescent="0.3">
      <c r="B35" s="126" t="s">
        <v>12</v>
      </c>
      <c r="C35" s="82"/>
      <c r="D35" s="82"/>
      <c r="E35" s="166"/>
      <c r="F35" s="166">
        <f>(F32+F33)</f>
        <v>34104.572863400004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B1:F37"/>
  <sheetViews>
    <sheetView workbookViewId="0">
      <selection activeCell="B39" sqref="B39"/>
    </sheetView>
  </sheetViews>
  <sheetFormatPr baseColWidth="10" defaultRowHeight="14.4" x14ac:dyDescent="0.3"/>
  <cols>
    <col min="2" max="2" width="33.33203125" bestFit="1" customWidth="1"/>
    <col min="3" max="4" width="11.44140625" style="2"/>
    <col min="5" max="5" width="16.6640625" style="3" bestFit="1" customWidth="1"/>
    <col min="6" max="6" width="13.44140625" style="3" bestFit="1" customWidth="1"/>
  </cols>
  <sheetData>
    <row r="1" spans="2:6" ht="15" thickBot="1" x14ac:dyDescent="0.35"/>
    <row r="2" spans="2:6" ht="15" thickBot="1" x14ac:dyDescent="0.35">
      <c r="B2" s="8" t="s">
        <v>68</v>
      </c>
      <c r="C2" s="9"/>
      <c r="D2" s="9"/>
      <c r="E2" s="10"/>
      <c r="F2" s="11"/>
    </row>
    <row r="4" spans="2:6" x14ac:dyDescent="0.3">
      <c r="B4" s="126" t="s">
        <v>0</v>
      </c>
      <c r="C4" s="82" t="s">
        <v>1</v>
      </c>
      <c r="D4" s="82" t="s">
        <v>2</v>
      </c>
      <c r="E4" s="166" t="s">
        <v>3</v>
      </c>
      <c r="F4" s="166" t="s">
        <v>4</v>
      </c>
    </row>
    <row r="5" spans="2:6" x14ac:dyDescent="0.3">
      <c r="B5" s="126" t="s">
        <v>86</v>
      </c>
      <c r="C5" s="82" t="s">
        <v>13</v>
      </c>
      <c r="D5" s="208">
        <v>0.34200000000000003</v>
      </c>
      <c r="E5" s="166">
        <v>12670</v>
      </c>
      <c r="F5" s="166">
        <f t="shared" ref="F5:F11" si="0">(D5*E5)</f>
        <v>4333.1400000000003</v>
      </c>
    </row>
    <row r="6" spans="2:6" x14ac:dyDescent="0.3">
      <c r="B6" s="126" t="s">
        <v>87</v>
      </c>
      <c r="C6" s="82" t="s">
        <v>13</v>
      </c>
      <c r="D6" s="82">
        <v>2.4E-2</v>
      </c>
      <c r="E6" s="166">
        <v>1320</v>
      </c>
      <c r="F6" s="166">
        <f t="shared" si="0"/>
        <v>31.68</v>
      </c>
    </row>
    <row r="7" spans="2:6" x14ac:dyDescent="0.3">
      <c r="B7" s="126"/>
      <c r="C7" s="82" t="s">
        <v>13</v>
      </c>
      <c r="D7" s="82">
        <v>0</v>
      </c>
      <c r="E7" s="166">
        <v>0</v>
      </c>
      <c r="F7" s="166">
        <f t="shared" si="0"/>
        <v>0</v>
      </c>
    </row>
    <row r="8" spans="2:6" x14ac:dyDescent="0.3">
      <c r="B8" s="126"/>
      <c r="C8" s="82" t="s">
        <v>13</v>
      </c>
      <c r="D8" s="82">
        <v>0</v>
      </c>
      <c r="E8" s="166">
        <v>0</v>
      </c>
      <c r="F8" s="166">
        <f t="shared" si="0"/>
        <v>0</v>
      </c>
    </row>
    <row r="9" spans="2:6" x14ac:dyDescent="0.3">
      <c r="B9" s="126"/>
      <c r="C9" s="82" t="s">
        <v>13</v>
      </c>
      <c r="D9" s="82">
        <v>0</v>
      </c>
      <c r="E9" s="166">
        <v>0</v>
      </c>
      <c r="F9" s="166">
        <f t="shared" si="0"/>
        <v>0</v>
      </c>
    </row>
    <row r="10" spans="2:6" x14ac:dyDescent="0.3">
      <c r="B10" s="126"/>
      <c r="C10" s="82" t="s">
        <v>13</v>
      </c>
      <c r="D10" s="82">
        <v>0</v>
      </c>
      <c r="E10" s="166">
        <v>0</v>
      </c>
      <c r="F10" s="166"/>
    </row>
    <row r="11" spans="2:6" x14ac:dyDescent="0.3">
      <c r="B11" s="126"/>
      <c r="C11" s="82"/>
      <c r="D11" s="82">
        <v>0</v>
      </c>
      <c r="E11" s="166">
        <v>0</v>
      </c>
      <c r="F11" s="166">
        <f t="shared" si="0"/>
        <v>0</v>
      </c>
    </row>
    <row r="12" spans="2:6" x14ac:dyDescent="0.3">
      <c r="B12" s="168" t="s">
        <v>17</v>
      </c>
      <c r="C12" s="71"/>
      <c r="D12" s="71">
        <v>0</v>
      </c>
      <c r="E12" s="169">
        <v>0</v>
      </c>
      <c r="F12" s="169">
        <f>SUM(F5:F11)</f>
        <v>4364.8200000000006</v>
      </c>
    </row>
    <row r="13" spans="2:6" x14ac:dyDescent="0.3">
      <c r="B13" s="168" t="s">
        <v>18</v>
      </c>
      <c r="C13" s="71" t="s">
        <v>5</v>
      </c>
      <c r="D13" s="71">
        <v>0</v>
      </c>
      <c r="E13" s="169">
        <v>0</v>
      </c>
      <c r="F13" s="169">
        <f>(F12*D13/100)</f>
        <v>0</v>
      </c>
    </row>
    <row r="14" spans="2:6" x14ac:dyDescent="0.3">
      <c r="B14" s="168" t="s">
        <v>22</v>
      </c>
      <c r="C14" s="71"/>
      <c r="D14" s="71"/>
      <c r="E14" s="169"/>
      <c r="F14" s="169">
        <f>(F12+F13)</f>
        <v>4364.8200000000006</v>
      </c>
    </row>
    <row r="15" spans="2:6" x14ac:dyDescent="0.3">
      <c r="B15" s="124"/>
      <c r="C15" s="125"/>
      <c r="D15" s="125"/>
      <c r="E15" s="167"/>
      <c r="F15" s="167"/>
    </row>
    <row r="16" spans="2:6" x14ac:dyDescent="0.3">
      <c r="B16" s="168" t="s">
        <v>6</v>
      </c>
      <c r="C16" s="71"/>
      <c r="D16" s="71"/>
      <c r="E16" s="169"/>
      <c r="F16" s="169"/>
    </row>
    <row r="17" spans="2:6" x14ac:dyDescent="0.3">
      <c r="B17" s="168" t="s">
        <v>37</v>
      </c>
      <c r="C17" s="71" t="s">
        <v>7</v>
      </c>
      <c r="D17" s="71">
        <v>4.1000000000000002E-2</v>
      </c>
      <c r="E17" s="170">
        <v>25000</v>
      </c>
      <c r="F17" s="170">
        <f>(D17*E17)</f>
        <v>1025</v>
      </c>
    </row>
    <row r="18" spans="2:6" x14ac:dyDescent="0.3">
      <c r="B18" s="168" t="s">
        <v>19</v>
      </c>
      <c r="C18" s="71" t="s">
        <v>7</v>
      </c>
      <c r="D18" s="71">
        <v>4.1000000000000002E-2</v>
      </c>
      <c r="E18" s="170">
        <v>20000</v>
      </c>
      <c r="F18" s="170">
        <f>(D18*E18)</f>
        <v>820</v>
      </c>
    </row>
    <row r="19" spans="2:6" x14ac:dyDescent="0.3">
      <c r="B19" s="168"/>
      <c r="C19" s="71" t="s">
        <v>7</v>
      </c>
      <c r="D19" s="71">
        <v>0</v>
      </c>
      <c r="E19" s="170">
        <v>0</v>
      </c>
      <c r="F19" s="170">
        <f>(D19*E19)</f>
        <v>0</v>
      </c>
    </row>
    <row r="20" spans="2:6" x14ac:dyDescent="0.3">
      <c r="B20" s="168" t="s">
        <v>17</v>
      </c>
      <c r="C20" s="71"/>
      <c r="D20" s="71"/>
      <c r="E20" s="169"/>
      <c r="F20" s="170">
        <f>SUM(F17:F19)</f>
        <v>1845</v>
      </c>
    </row>
    <row r="21" spans="2:6" x14ac:dyDescent="0.3">
      <c r="B21" s="168" t="s">
        <v>24</v>
      </c>
      <c r="C21" s="71" t="s">
        <v>5</v>
      </c>
      <c r="D21" s="71">
        <v>50</v>
      </c>
      <c r="E21" s="169"/>
      <c r="F21" s="170">
        <f>(F20*D21/100)</f>
        <v>922.5</v>
      </c>
    </row>
    <row r="22" spans="2:6" x14ac:dyDescent="0.3">
      <c r="B22" s="168" t="s">
        <v>22</v>
      </c>
      <c r="C22" s="71"/>
      <c r="D22" s="71"/>
      <c r="E22" s="169"/>
      <c r="F22" s="170">
        <f>(F20+F21)</f>
        <v>2767.5</v>
      </c>
    </row>
    <row r="23" spans="2:6" x14ac:dyDescent="0.3">
      <c r="B23" s="124"/>
      <c r="C23" s="125"/>
      <c r="D23" s="125"/>
      <c r="E23" s="167"/>
      <c r="F23" s="167"/>
    </row>
    <row r="24" spans="2:6" x14ac:dyDescent="0.3">
      <c r="B24" s="126" t="s">
        <v>8</v>
      </c>
      <c r="C24" s="82"/>
      <c r="D24" s="82"/>
      <c r="E24" s="166"/>
      <c r="F24" s="166"/>
    </row>
    <row r="25" spans="2:6" x14ac:dyDescent="0.3">
      <c r="B25" s="126" t="s">
        <v>99</v>
      </c>
      <c r="C25" s="82" t="s">
        <v>13</v>
      </c>
      <c r="D25" s="82">
        <v>1E-3</v>
      </c>
      <c r="E25" s="166">
        <v>40000</v>
      </c>
      <c r="F25" s="166">
        <f>(D25*E25)</f>
        <v>40</v>
      </c>
    </row>
    <row r="26" spans="2:6" x14ac:dyDescent="0.3">
      <c r="B26" s="126" t="s">
        <v>216</v>
      </c>
      <c r="C26" s="82" t="s">
        <v>13</v>
      </c>
      <c r="D26" s="82">
        <v>1E-3</v>
      </c>
      <c r="E26" s="166">
        <v>6790</v>
      </c>
      <c r="F26" s="166">
        <f>(D26*E26)</f>
        <v>6.79</v>
      </c>
    </row>
    <row r="27" spans="2:6" x14ac:dyDescent="0.3">
      <c r="B27" s="126" t="s">
        <v>170</v>
      </c>
      <c r="C27" s="82" t="s">
        <v>13</v>
      </c>
      <c r="D27" s="82">
        <v>1E-3</v>
      </c>
      <c r="E27" s="166">
        <v>5990</v>
      </c>
      <c r="F27" s="166">
        <f>(D27*E27)</f>
        <v>5.99</v>
      </c>
    </row>
    <row r="28" spans="2:6" x14ac:dyDescent="0.3">
      <c r="B28" s="126"/>
      <c r="C28" s="82" t="s">
        <v>13</v>
      </c>
      <c r="D28" s="82">
        <v>0</v>
      </c>
      <c r="E28" s="166">
        <v>0</v>
      </c>
      <c r="F28" s="166">
        <f>(D28*E28)</f>
        <v>0</v>
      </c>
    </row>
    <row r="29" spans="2:6" x14ac:dyDescent="0.3">
      <c r="B29" s="126"/>
      <c r="C29" s="82" t="s">
        <v>13</v>
      </c>
      <c r="D29" s="82">
        <v>0</v>
      </c>
      <c r="E29" s="166">
        <v>0</v>
      </c>
      <c r="F29" s="166">
        <f>SUM(F25:F28)</f>
        <v>52.78</v>
      </c>
    </row>
    <row r="30" spans="2:6" x14ac:dyDescent="0.3">
      <c r="B30" s="126"/>
      <c r="C30" s="82"/>
      <c r="D30" s="82">
        <v>0</v>
      </c>
      <c r="E30" s="166"/>
      <c r="F30" s="166"/>
    </row>
    <row r="31" spans="2:6" x14ac:dyDescent="0.3">
      <c r="B31" s="126" t="s">
        <v>22</v>
      </c>
      <c r="C31" s="82"/>
      <c r="D31" s="82"/>
      <c r="E31" s="166"/>
      <c r="F31" s="166">
        <f>SUM(F25:F29)</f>
        <v>105.56</v>
      </c>
    </row>
    <row r="32" spans="2:6" x14ac:dyDescent="0.3">
      <c r="B32" s="124"/>
      <c r="C32" s="125"/>
      <c r="D32" s="125"/>
      <c r="E32" s="167"/>
      <c r="F32" s="149"/>
    </row>
    <row r="33" spans="2:6" x14ac:dyDescent="0.3">
      <c r="B33" s="124"/>
      <c r="C33" s="125"/>
      <c r="D33" s="125"/>
      <c r="E33" s="167"/>
      <c r="F33" s="167"/>
    </row>
    <row r="34" spans="2:6" x14ac:dyDescent="0.3">
      <c r="B34" s="168" t="s">
        <v>10</v>
      </c>
      <c r="C34" s="71"/>
      <c r="D34" s="71"/>
      <c r="E34" s="169"/>
      <c r="F34" s="169">
        <f>(F14+F22+F31)</f>
        <v>7237.880000000001</v>
      </c>
    </row>
    <row r="35" spans="2:6" x14ac:dyDescent="0.3">
      <c r="B35" s="168" t="s">
        <v>11</v>
      </c>
      <c r="C35" s="71" t="s">
        <v>5</v>
      </c>
      <c r="D35" s="71">
        <v>15</v>
      </c>
      <c r="E35" s="169"/>
      <c r="F35" s="169">
        <f>(F34*D35/100)</f>
        <v>1085.682</v>
      </c>
    </row>
    <row r="36" spans="2:6" x14ac:dyDescent="0.3">
      <c r="B36" s="168" t="s">
        <v>16</v>
      </c>
      <c r="C36" s="71" t="s">
        <v>5</v>
      </c>
      <c r="D36" s="71">
        <v>15</v>
      </c>
      <c r="E36" s="169"/>
      <c r="F36" s="169">
        <f>F34*D36/100</f>
        <v>1085.682</v>
      </c>
    </row>
    <row r="37" spans="2:6" x14ac:dyDescent="0.3">
      <c r="B37" s="126" t="s">
        <v>12</v>
      </c>
      <c r="C37" s="82"/>
      <c r="D37" s="82"/>
      <c r="E37" s="166"/>
      <c r="F37" s="166">
        <f>(F34+F35)</f>
        <v>8323.5620000000017</v>
      </c>
    </row>
  </sheetData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B2:F40"/>
  <sheetViews>
    <sheetView workbookViewId="0">
      <selection activeCell="J15" sqref="J15"/>
    </sheetView>
  </sheetViews>
  <sheetFormatPr baseColWidth="10" defaultRowHeight="14.4" x14ac:dyDescent="0.3"/>
  <cols>
    <col min="2" max="2" width="36.44140625" customWidth="1"/>
  </cols>
  <sheetData>
    <row r="2" spans="2:6" ht="15" thickBot="1" x14ac:dyDescent="0.35"/>
    <row r="3" spans="2:6" ht="15" thickBot="1" x14ac:dyDescent="0.35">
      <c r="B3" s="8" t="s">
        <v>228</v>
      </c>
      <c r="C3" s="9"/>
      <c r="D3" s="9"/>
      <c r="E3" s="10"/>
      <c r="F3" s="11"/>
    </row>
    <row r="4" spans="2:6" x14ac:dyDescent="0.3">
      <c r="C4" s="2"/>
      <c r="D4" s="2"/>
      <c r="E4" s="3"/>
      <c r="F4" s="3"/>
    </row>
    <row r="5" spans="2:6" x14ac:dyDescent="0.3">
      <c r="B5" s="126" t="s">
        <v>0</v>
      </c>
      <c r="C5" s="82" t="s">
        <v>1</v>
      </c>
      <c r="D5" s="82" t="s">
        <v>2</v>
      </c>
      <c r="E5" s="166" t="s">
        <v>3</v>
      </c>
      <c r="F5" s="166" t="s">
        <v>4</v>
      </c>
    </row>
    <row r="6" spans="2:6" x14ac:dyDescent="0.3">
      <c r="B6" s="126" t="s">
        <v>409</v>
      </c>
      <c r="C6" s="82" t="s">
        <v>13</v>
      </c>
      <c r="D6" s="208">
        <v>0.34720000000000001</v>
      </c>
      <c r="E6" s="166">
        <v>6880</v>
      </c>
      <c r="F6" s="166">
        <f t="shared" ref="F6:F9" si="0">(E6*D6)</f>
        <v>2388.7359999999999</v>
      </c>
    </row>
    <row r="7" spans="2:6" x14ac:dyDescent="0.3">
      <c r="B7" s="126" t="s">
        <v>73</v>
      </c>
      <c r="C7" s="82" t="s">
        <v>13</v>
      </c>
      <c r="D7" s="82">
        <v>0.83333999999999997</v>
      </c>
      <c r="E7" s="166">
        <v>15588</v>
      </c>
      <c r="F7" s="166">
        <f t="shared" si="0"/>
        <v>12990.10392</v>
      </c>
    </row>
    <row r="8" spans="2:6" x14ac:dyDescent="0.3">
      <c r="B8" s="126" t="s">
        <v>229</v>
      </c>
      <c r="C8" s="82" t="s">
        <v>13</v>
      </c>
      <c r="D8" s="82">
        <v>0.25</v>
      </c>
      <c r="E8" s="166">
        <v>2690</v>
      </c>
      <c r="F8" s="166">
        <f t="shared" si="0"/>
        <v>672.5</v>
      </c>
    </row>
    <row r="9" spans="2:6" x14ac:dyDescent="0.3">
      <c r="B9" s="126" t="s">
        <v>230</v>
      </c>
      <c r="C9" s="82" t="s">
        <v>13</v>
      </c>
      <c r="D9" s="82">
        <v>0.161</v>
      </c>
      <c r="E9" s="166">
        <v>1310</v>
      </c>
      <c r="F9" s="166">
        <f t="shared" si="0"/>
        <v>210.91</v>
      </c>
    </row>
    <row r="10" spans="2:6" x14ac:dyDescent="0.3">
      <c r="B10" s="126" t="s">
        <v>410</v>
      </c>
      <c r="C10" s="82" t="s">
        <v>109</v>
      </c>
      <c r="D10" s="82">
        <v>9.7000000000000003E-2</v>
      </c>
      <c r="E10" s="166">
        <v>5990</v>
      </c>
      <c r="F10" s="166">
        <f>(E10*D10)</f>
        <v>581.03</v>
      </c>
    </row>
    <row r="11" spans="2:6" x14ac:dyDescent="0.3">
      <c r="B11" s="126"/>
      <c r="C11" s="82"/>
      <c r="D11" s="82"/>
      <c r="E11" s="166"/>
      <c r="F11" s="166"/>
    </row>
    <row r="12" spans="2:6" x14ac:dyDescent="0.3">
      <c r="B12" s="168"/>
      <c r="C12" s="71"/>
      <c r="D12" s="71">
        <v>0</v>
      </c>
      <c r="E12" s="169">
        <v>0</v>
      </c>
      <c r="F12" s="169">
        <f>(D12*E12)</f>
        <v>0</v>
      </c>
    </row>
    <row r="13" spans="2:6" x14ac:dyDescent="0.3">
      <c r="B13" s="168" t="s">
        <v>17</v>
      </c>
      <c r="C13" s="71"/>
      <c r="D13" s="71">
        <v>0</v>
      </c>
      <c r="E13" s="169">
        <v>0</v>
      </c>
      <c r="F13" s="169">
        <f>(F6+F7+F8+F9)</f>
        <v>16262.249919999998</v>
      </c>
    </row>
    <row r="14" spans="2:6" x14ac:dyDescent="0.3">
      <c r="B14" s="168" t="s">
        <v>18</v>
      </c>
      <c r="C14" s="71" t="s">
        <v>5</v>
      </c>
      <c r="D14" s="71">
        <v>5</v>
      </c>
      <c r="E14" s="169">
        <v>0</v>
      </c>
      <c r="F14" s="169">
        <f>(F13*D14/100)</f>
        <v>813.11249599999996</v>
      </c>
    </row>
    <row r="15" spans="2:6" x14ac:dyDescent="0.3">
      <c r="B15" s="168" t="s">
        <v>22</v>
      </c>
      <c r="C15" s="71"/>
      <c r="D15" s="71"/>
      <c r="E15" s="169"/>
      <c r="F15" s="169">
        <f>(F13+F14)</f>
        <v>17075.362416</v>
      </c>
    </row>
    <row r="16" spans="2:6" x14ac:dyDescent="0.3">
      <c r="B16" s="278"/>
      <c r="C16" s="278"/>
      <c r="D16" s="278"/>
      <c r="E16" s="278"/>
      <c r="F16" s="278"/>
    </row>
    <row r="17" spans="2:6" x14ac:dyDescent="0.3">
      <c r="B17" s="278"/>
      <c r="C17" s="278"/>
      <c r="D17" s="278"/>
      <c r="E17" s="278"/>
      <c r="F17" s="278"/>
    </row>
    <row r="18" spans="2:6" x14ac:dyDescent="0.3">
      <c r="B18" s="278"/>
      <c r="C18" s="279"/>
      <c r="D18" s="279"/>
      <c r="E18" s="280"/>
      <c r="F18" s="280"/>
    </row>
    <row r="19" spans="2:6" x14ac:dyDescent="0.3">
      <c r="B19" s="168" t="s">
        <v>6</v>
      </c>
      <c r="C19" s="71"/>
      <c r="D19" s="71"/>
      <c r="E19" s="169"/>
      <c r="F19" s="169"/>
    </row>
    <row r="20" spans="2:6" x14ac:dyDescent="0.3">
      <c r="B20" s="168" t="s">
        <v>37</v>
      </c>
      <c r="C20" s="71" t="s">
        <v>7</v>
      </c>
      <c r="D20" s="71">
        <v>0.08</v>
      </c>
      <c r="E20" s="170">
        <v>40000</v>
      </c>
      <c r="F20" s="170">
        <f>(D20*E20)</f>
        <v>3200</v>
      </c>
    </row>
    <row r="21" spans="2:6" x14ac:dyDescent="0.3">
      <c r="B21" s="168" t="s">
        <v>19</v>
      </c>
      <c r="C21" s="71" t="s">
        <v>7</v>
      </c>
      <c r="D21" s="71">
        <v>0.08</v>
      </c>
      <c r="E21" s="170">
        <v>30000</v>
      </c>
      <c r="F21" s="170">
        <f>(D21*E21)</f>
        <v>2400</v>
      </c>
    </row>
    <row r="22" spans="2:6" x14ac:dyDescent="0.3">
      <c r="B22" s="168"/>
      <c r="C22" s="71" t="s">
        <v>7</v>
      </c>
      <c r="D22" s="71">
        <v>0</v>
      </c>
      <c r="E22" s="170">
        <v>0</v>
      </c>
      <c r="F22" s="170">
        <f>(D22*E22)</f>
        <v>0</v>
      </c>
    </row>
    <row r="23" spans="2:6" x14ac:dyDescent="0.3">
      <c r="B23" s="168" t="s">
        <v>17</v>
      </c>
      <c r="C23" s="71"/>
      <c r="D23" s="71"/>
      <c r="E23" s="169"/>
      <c r="F23" s="170">
        <f>SUM(F20:F21)</f>
        <v>5600</v>
      </c>
    </row>
    <row r="24" spans="2:6" x14ac:dyDescent="0.3">
      <c r="B24" s="168" t="s">
        <v>24</v>
      </c>
      <c r="C24" s="71" t="s">
        <v>5</v>
      </c>
      <c r="D24" s="71">
        <v>50</v>
      </c>
      <c r="E24" s="169"/>
      <c r="F24" s="170">
        <f>(F23*D24/100)</f>
        <v>2800</v>
      </c>
    </row>
    <row r="25" spans="2:6" x14ac:dyDescent="0.3">
      <c r="B25" s="168" t="s">
        <v>22</v>
      </c>
      <c r="C25" s="71"/>
      <c r="D25" s="71"/>
      <c r="E25" s="169"/>
      <c r="F25" s="170">
        <f>(F23+F24)</f>
        <v>8400</v>
      </c>
    </row>
    <row r="26" spans="2:6" x14ac:dyDescent="0.3">
      <c r="B26" s="124"/>
      <c r="C26" s="125"/>
      <c r="D26" s="125"/>
      <c r="E26" s="167"/>
      <c r="F26" s="167"/>
    </row>
    <row r="27" spans="2:6" x14ac:dyDescent="0.3">
      <c r="B27" s="126" t="s">
        <v>8</v>
      </c>
      <c r="C27" s="82"/>
      <c r="D27" s="82"/>
      <c r="E27" s="166"/>
      <c r="F27" s="166"/>
    </row>
    <row r="28" spans="2:6" x14ac:dyDescent="0.3">
      <c r="B28" s="126" t="s">
        <v>231</v>
      </c>
      <c r="C28" s="82" t="s">
        <v>13</v>
      </c>
      <c r="D28" s="82">
        <v>1E-3</v>
      </c>
      <c r="E28" s="166">
        <v>3490</v>
      </c>
      <c r="F28" s="166">
        <f>(D28*E28)</f>
        <v>3.49</v>
      </c>
    </row>
    <row r="29" spans="2:6" x14ac:dyDescent="0.3">
      <c r="B29" s="126" t="s">
        <v>232</v>
      </c>
      <c r="C29" s="82" t="s">
        <v>13</v>
      </c>
      <c r="D29" s="82">
        <v>1E-3</v>
      </c>
      <c r="E29" s="166">
        <v>6190</v>
      </c>
      <c r="F29" s="166">
        <f>(D29*E29)</f>
        <v>6.19</v>
      </c>
    </row>
    <row r="30" spans="2:6" x14ac:dyDescent="0.3">
      <c r="B30" s="126" t="s">
        <v>171</v>
      </c>
      <c r="C30" s="82" t="s">
        <v>13</v>
      </c>
      <c r="D30" s="82">
        <v>1E-3</v>
      </c>
      <c r="E30" s="166">
        <v>5180</v>
      </c>
      <c r="F30" s="166">
        <f>(D30*E30)</f>
        <v>5.18</v>
      </c>
    </row>
    <row r="31" spans="2:6" x14ac:dyDescent="0.3">
      <c r="B31" s="126" t="s">
        <v>233</v>
      </c>
      <c r="C31" s="82" t="s">
        <v>13</v>
      </c>
      <c r="D31" s="82">
        <v>1E-3</v>
      </c>
      <c r="E31" s="166">
        <v>39990</v>
      </c>
      <c r="F31" s="166">
        <f>(D31*E31)</f>
        <v>39.99</v>
      </c>
    </row>
    <row r="32" spans="2:6" x14ac:dyDescent="0.3">
      <c r="B32" s="126"/>
      <c r="C32" s="82"/>
      <c r="D32" s="82"/>
      <c r="E32" s="166"/>
      <c r="F32" s="166"/>
    </row>
    <row r="33" spans="2:6" x14ac:dyDescent="0.3">
      <c r="B33" s="126" t="s">
        <v>22</v>
      </c>
      <c r="C33" s="82"/>
      <c r="D33" s="82"/>
      <c r="E33" s="166"/>
      <c r="F33" s="166">
        <f>SUM(F28:F31)</f>
        <v>54.85</v>
      </c>
    </row>
    <row r="34" spans="2:6" x14ac:dyDescent="0.3">
      <c r="B34" s="124"/>
      <c r="C34" s="124"/>
      <c r="D34" s="124"/>
      <c r="E34" s="124"/>
      <c r="F34" s="124"/>
    </row>
    <row r="35" spans="2:6" x14ac:dyDescent="0.3">
      <c r="B35" s="124"/>
      <c r="C35" s="125"/>
      <c r="D35" s="125"/>
      <c r="E35" s="167"/>
      <c r="F35" s="149"/>
    </row>
    <row r="36" spans="2:6" x14ac:dyDescent="0.3">
      <c r="B36" s="124"/>
      <c r="C36" s="125"/>
      <c r="D36" s="125"/>
      <c r="E36" s="167"/>
      <c r="F36" s="167"/>
    </row>
    <row r="37" spans="2:6" x14ac:dyDescent="0.3">
      <c r="B37" s="168" t="s">
        <v>10</v>
      </c>
      <c r="C37" s="71"/>
      <c r="D37" s="71"/>
      <c r="E37" s="169"/>
      <c r="F37" s="169">
        <f>(F15+F25+F33)</f>
        <v>25530.212415999998</v>
      </c>
    </row>
    <row r="38" spans="2:6" x14ac:dyDescent="0.3">
      <c r="B38" s="168" t="s">
        <v>11</v>
      </c>
      <c r="C38" s="71" t="s">
        <v>5</v>
      </c>
      <c r="D38" s="71">
        <v>15</v>
      </c>
      <c r="E38" s="169"/>
      <c r="F38" s="169">
        <f>(F37*D38/100)</f>
        <v>3829.5318623999997</v>
      </c>
    </row>
    <row r="39" spans="2:6" x14ac:dyDescent="0.3">
      <c r="B39" s="168" t="s">
        <v>16</v>
      </c>
      <c r="C39" s="71" t="s">
        <v>5</v>
      </c>
      <c r="D39" s="71">
        <v>15</v>
      </c>
      <c r="E39" s="169"/>
      <c r="F39" s="169">
        <f>F37*D39/100</f>
        <v>3829.5318623999997</v>
      </c>
    </row>
    <row r="40" spans="2:6" x14ac:dyDescent="0.3">
      <c r="B40" s="126" t="s">
        <v>12</v>
      </c>
      <c r="C40" s="82"/>
      <c r="D40" s="82"/>
      <c r="E40" s="166"/>
      <c r="F40" s="166">
        <f>(F37+F38)</f>
        <v>29359.744278399998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B1:F37"/>
  <sheetViews>
    <sheetView workbookViewId="0">
      <selection activeCell="I12" sqref="I12"/>
    </sheetView>
  </sheetViews>
  <sheetFormatPr baseColWidth="10" defaultRowHeight="14.4" x14ac:dyDescent="0.3"/>
  <cols>
    <col min="2" max="2" width="39.88671875" customWidth="1"/>
  </cols>
  <sheetData>
    <row r="1" spans="2:6" ht="15" thickBot="1" x14ac:dyDescent="0.35"/>
    <row r="2" spans="2:6" ht="15" thickBot="1" x14ac:dyDescent="0.35">
      <c r="B2" s="8" t="s">
        <v>68</v>
      </c>
      <c r="C2" s="9"/>
      <c r="D2" s="9"/>
      <c r="E2" s="10"/>
      <c r="F2" s="11"/>
    </row>
    <row r="3" spans="2:6" x14ac:dyDescent="0.3">
      <c r="C3" s="2"/>
      <c r="D3" s="2"/>
      <c r="E3" s="3"/>
      <c r="F3" s="3"/>
    </row>
    <row r="4" spans="2:6" x14ac:dyDescent="0.3">
      <c r="B4" s="126" t="s">
        <v>0</v>
      </c>
      <c r="C4" s="82" t="s">
        <v>1</v>
      </c>
      <c r="D4" s="82" t="s">
        <v>2</v>
      </c>
      <c r="E4" s="166" t="s">
        <v>3</v>
      </c>
      <c r="F4" s="166" t="s">
        <v>4</v>
      </c>
    </row>
    <row r="5" spans="2:6" x14ac:dyDescent="0.3">
      <c r="B5" s="126" t="s">
        <v>97</v>
      </c>
      <c r="C5" s="82" t="s">
        <v>13</v>
      </c>
      <c r="D5" s="208">
        <v>1.87</v>
      </c>
      <c r="E5" s="166">
        <v>1420</v>
      </c>
      <c r="F5" s="166">
        <f t="shared" ref="F5:F11" si="0">(D5*E5)</f>
        <v>2655.4</v>
      </c>
    </row>
    <row r="6" spans="2:6" x14ac:dyDescent="0.3">
      <c r="B6" s="207" t="s">
        <v>95</v>
      </c>
      <c r="C6" s="82" t="s">
        <v>13</v>
      </c>
      <c r="D6" s="82">
        <v>9.6000000000000002E-2</v>
      </c>
      <c r="E6" s="166">
        <v>2560</v>
      </c>
      <c r="F6" s="166">
        <f t="shared" si="0"/>
        <v>245.76</v>
      </c>
    </row>
    <row r="7" spans="2:6" x14ac:dyDescent="0.3">
      <c r="B7" s="207" t="s">
        <v>96</v>
      </c>
      <c r="C7" s="82" t="s">
        <v>13</v>
      </c>
      <c r="D7" s="82">
        <v>3.12</v>
      </c>
      <c r="E7" s="166">
        <v>960</v>
      </c>
      <c r="F7" s="166">
        <f t="shared" si="0"/>
        <v>2995.2000000000003</v>
      </c>
    </row>
    <row r="8" spans="2:6" x14ac:dyDescent="0.3">
      <c r="B8" s="126" t="s">
        <v>98</v>
      </c>
      <c r="C8" s="82" t="s">
        <v>13</v>
      </c>
      <c r="D8" s="82">
        <v>1.4999999999999999E-2</v>
      </c>
      <c r="E8" s="166">
        <v>4890</v>
      </c>
      <c r="F8" s="166">
        <f t="shared" si="0"/>
        <v>73.349999999999994</v>
      </c>
    </row>
    <row r="9" spans="2:6" x14ac:dyDescent="0.3">
      <c r="B9" s="126"/>
      <c r="C9" s="82" t="s">
        <v>13</v>
      </c>
      <c r="D9" s="82">
        <v>0</v>
      </c>
      <c r="E9" s="166">
        <v>0</v>
      </c>
      <c r="F9" s="166">
        <f t="shared" si="0"/>
        <v>0</v>
      </c>
    </row>
    <row r="10" spans="2:6" x14ac:dyDescent="0.3">
      <c r="B10" s="126"/>
      <c r="C10" s="82" t="s">
        <v>13</v>
      </c>
      <c r="D10" s="82">
        <v>0</v>
      </c>
      <c r="E10" s="166">
        <v>0</v>
      </c>
      <c r="F10" s="166"/>
    </row>
    <row r="11" spans="2:6" x14ac:dyDescent="0.3">
      <c r="B11" s="126"/>
      <c r="C11" s="82"/>
      <c r="D11" s="82">
        <v>0</v>
      </c>
      <c r="E11" s="166">
        <v>0</v>
      </c>
      <c r="F11" s="166">
        <f t="shared" si="0"/>
        <v>0</v>
      </c>
    </row>
    <row r="12" spans="2:6" x14ac:dyDescent="0.3">
      <c r="B12" s="168" t="s">
        <v>17</v>
      </c>
      <c r="C12" s="71"/>
      <c r="D12" s="71">
        <v>0</v>
      </c>
      <c r="E12" s="169">
        <v>0</v>
      </c>
      <c r="F12" s="169">
        <f>SUM(F5:F11)</f>
        <v>5969.7100000000009</v>
      </c>
    </row>
    <row r="13" spans="2:6" x14ac:dyDescent="0.3">
      <c r="B13" s="168" t="s">
        <v>18</v>
      </c>
      <c r="C13" s="71" t="s">
        <v>5</v>
      </c>
      <c r="D13" s="71">
        <v>5</v>
      </c>
      <c r="E13" s="169">
        <v>0</v>
      </c>
      <c r="F13" s="169">
        <f>(F12*D13/100)</f>
        <v>298.4855</v>
      </c>
    </row>
    <row r="14" spans="2:6" x14ac:dyDescent="0.3">
      <c r="B14" s="168" t="s">
        <v>22</v>
      </c>
      <c r="C14" s="71"/>
      <c r="D14" s="71"/>
      <c r="E14" s="169"/>
      <c r="F14" s="169">
        <f>(F12+F13)</f>
        <v>6268.1955000000007</v>
      </c>
    </row>
    <row r="15" spans="2:6" x14ac:dyDescent="0.3">
      <c r="B15" s="124"/>
      <c r="C15" s="125"/>
      <c r="D15" s="125"/>
      <c r="E15" s="167"/>
      <c r="F15" s="167"/>
    </row>
    <row r="16" spans="2:6" x14ac:dyDescent="0.3">
      <c r="B16" s="168" t="s">
        <v>6</v>
      </c>
      <c r="C16" s="71"/>
      <c r="D16" s="71"/>
      <c r="E16" s="169"/>
      <c r="F16" s="169"/>
    </row>
    <row r="17" spans="2:6" x14ac:dyDescent="0.3">
      <c r="B17" s="168" t="s">
        <v>37</v>
      </c>
      <c r="C17" s="71" t="s">
        <v>7</v>
      </c>
      <c r="D17" s="71">
        <v>0.1</v>
      </c>
      <c r="E17" s="170">
        <v>25000</v>
      </c>
      <c r="F17" s="170">
        <f>(D17*E17)</f>
        <v>2500</v>
      </c>
    </row>
    <row r="18" spans="2:6" x14ac:dyDescent="0.3">
      <c r="B18" s="168" t="s">
        <v>19</v>
      </c>
      <c r="C18" s="71" t="s">
        <v>7</v>
      </c>
      <c r="D18" s="71">
        <v>0.1</v>
      </c>
      <c r="E18" s="170">
        <v>20000</v>
      </c>
      <c r="F18" s="170">
        <f>(D18*E18)</f>
        <v>2000</v>
      </c>
    </row>
    <row r="19" spans="2:6" x14ac:dyDescent="0.3">
      <c r="B19" s="168"/>
      <c r="C19" s="71" t="s">
        <v>7</v>
      </c>
      <c r="D19" s="71">
        <v>0</v>
      </c>
      <c r="E19" s="170">
        <v>0</v>
      </c>
      <c r="F19" s="170">
        <f>(D19*E19)</f>
        <v>0</v>
      </c>
    </row>
    <row r="20" spans="2:6" x14ac:dyDescent="0.3">
      <c r="B20" s="168" t="s">
        <v>17</v>
      </c>
      <c r="C20" s="71"/>
      <c r="D20" s="71"/>
      <c r="E20" s="169"/>
      <c r="F20" s="170">
        <f>SUM(F17:F19)</f>
        <v>4500</v>
      </c>
    </row>
    <row r="21" spans="2:6" x14ac:dyDescent="0.3">
      <c r="B21" s="168" t="s">
        <v>24</v>
      </c>
      <c r="C21" s="71" t="s">
        <v>5</v>
      </c>
      <c r="D21" s="71">
        <v>50</v>
      </c>
      <c r="E21" s="169"/>
      <c r="F21" s="170">
        <f>(F20*D21/100)</f>
        <v>2250</v>
      </c>
    </row>
    <row r="22" spans="2:6" x14ac:dyDescent="0.3">
      <c r="B22" s="168" t="s">
        <v>22</v>
      </c>
      <c r="C22" s="71"/>
      <c r="D22" s="71"/>
      <c r="E22" s="169"/>
      <c r="F22" s="170">
        <f>(F20+F21)</f>
        <v>6750</v>
      </c>
    </row>
    <row r="23" spans="2:6" x14ac:dyDescent="0.3">
      <c r="B23" s="124"/>
      <c r="C23" s="125"/>
      <c r="D23" s="125"/>
      <c r="E23" s="167"/>
      <c r="F23" s="167"/>
    </row>
    <row r="24" spans="2:6" x14ac:dyDescent="0.3">
      <c r="B24" s="131" t="s">
        <v>8</v>
      </c>
      <c r="C24" s="132"/>
      <c r="D24" s="132"/>
      <c r="E24" s="165"/>
      <c r="F24" s="165"/>
    </row>
    <row r="25" spans="2:6" x14ac:dyDescent="0.3">
      <c r="B25" s="131" t="s">
        <v>99</v>
      </c>
      <c r="C25" s="132" t="s">
        <v>13</v>
      </c>
      <c r="D25" s="132">
        <v>1E-3</v>
      </c>
      <c r="E25" s="165">
        <v>40000</v>
      </c>
      <c r="F25" s="165">
        <f>(D25*E25)</f>
        <v>40</v>
      </c>
    </row>
    <row r="26" spans="2:6" x14ac:dyDescent="0.3">
      <c r="B26" s="131" t="s">
        <v>34</v>
      </c>
      <c r="C26" s="132" t="s">
        <v>13</v>
      </c>
      <c r="D26" s="132">
        <v>1E-3</v>
      </c>
      <c r="E26" s="165">
        <v>5300</v>
      </c>
      <c r="F26" s="165">
        <f>(D26*E26)</f>
        <v>5.3</v>
      </c>
    </row>
    <row r="27" spans="2:6" x14ac:dyDescent="0.3">
      <c r="B27" s="131" t="s">
        <v>100</v>
      </c>
      <c r="C27" s="132" t="s">
        <v>13</v>
      </c>
      <c r="D27" s="132">
        <v>1E-3</v>
      </c>
      <c r="E27" s="165">
        <v>20000</v>
      </c>
      <c r="F27" s="165">
        <f>(D27*E27)</f>
        <v>20</v>
      </c>
    </row>
    <row r="28" spans="2:6" x14ac:dyDescent="0.3">
      <c r="B28" s="131" t="s">
        <v>170</v>
      </c>
      <c r="C28" s="132" t="s">
        <v>13</v>
      </c>
      <c r="D28" s="132">
        <v>1E-3</v>
      </c>
      <c r="E28" s="165">
        <v>8990</v>
      </c>
      <c r="F28" s="165">
        <f>(D28*E28)</f>
        <v>8.99</v>
      </c>
    </row>
    <row r="29" spans="2:6" x14ac:dyDescent="0.3">
      <c r="B29" s="131"/>
      <c r="C29" s="132" t="s">
        <v>13</v>
      </c>
      <c r="D29" s="132">
        <v>1E-3</v>
      </c>
      <c r="E29" s="165">
        <v>3990</v>
      </c>
      <c r="F29" s="165">
        <f>SUM(F25:F28)</f>
        <v>74.289999999999992</v>
      </c>
    </row>
    <row r="30" spans="2:6" x14ac:dyDescent="0.3">
      <c r="B30" s="131"/>
      <c r="C30" s="132"/>
      <c r="D30" s="132">
        <v>0</v>
      </c>
      <c r="E30" s="165"/>
      <c r="F30" s="165"/>
    </row>
    <row r="31" spans="2:6" x14ac:dyDescent="0.3">
      <c r="B31" s="131" t="s">
        <v>22</v>
      </c>
      <c r="C31" s="132"/>
      <c r="D31" s="132"/>
      <c r="E31" s="165"/>
      <c r="F31" s="165">
        <f>SUM(F25:F29)</f>
        <v>148.57999999999998</v>
      </c>
    </row>
    <row r="32" spans="2:6" x14ac:dyDescent="0.3">
      <c r="B32" s="124"/>
      <c r="C32" s="125"/>
      <c r="D32" s="125"/>
      <c r="E32" s="167"/>
      <c r="F32" s="149"/>
    </row>
    <row r="33" spans="2:6" x14ac:dyDescent="0.3">
      <c r="B33" s="124"/>
      <c r="C33" s="125"/>
      <c r="D33" s="125"/>
      <c r="E33" s="167"/>
      <c r="F33" s="167"/>
    </row>
    <row r="34" spans="2:6" x14ac:dyDescent="0.3">
      <c r="B34" s="126" t="s">
        <v>10</v>
      </c>
      <c r="C34" s="82"/>
      <c r="D34" s="82"/>
      <c r="E34" s="166"/>
      <c r="F34" s="166">
        <f>(F14+F22+F31)</f>
        <v>13166.775500000002</v>
      </c>
    </row>
    <row r="35" spans="2:6" x14ac:dyDescent="0.3">
      <c r="B35" s="126" t="s">
        <v>11</v>
      </c>
      <c r="C35" s="82" t="s">
        <v>5</v>
      </c>
      <c r="D35" s="82">
        <v>15</v>
      </c>
      <c r="E35" s="166"/>
      <c r="F35" s="166">
        <f>(F34*D35/100)</f>
        <v>1975.0163250000003</v>
      </c>
    </row>
    <row r="36" spans="2:6" x14ac:dyDescent="0.3">
      <c r="B36" s="126" t="s">
        <v>16</v>
      </c>
      <c r="C36" s="82" t="s">
        <v>5</v>
      </c>
      <c r="D36" s="82">
        <v>15</v>
      </c>
      <c r="E36" s="166"/>
      <c r="F36" s="166">
        <f>F34*D36/100</f>
        <v>1975.0163250000003</v>
      </c>
    </row>
    <row r="37" spans="2:6" x14ac:dyDescent="0.3">
      <c r="B37" s="126" t="s">
        <v>12</v>
      </c>
      <c r="C37" s="82"/>
      <c r="D37" s="82"/>
      <c r="E37" s="166"/>
      <c r="F37" s="166">
        <f>(F34+F35)</f>
        <v>15141.791825000002</v>
      </c>
    </row>
  </sheetData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B1:F37"/>
  <sheetViews>
    <sheetView workbookViewId="0">
      <selection activeCell="B39" sqref="B39"/>
    </sheetView>
  </sheetViews>
  <sheetFormatPr baseColWidth="10" defaultRowHeight="14.4" x14ac:dyDescent="0.3"/>
  <cols>
    <col min="2" max="2" width="43.109375" customWidth="1"/>
  </cols>
  <sheetData>
    <row r="1" spans="2:6" ht="15" thickBot="1" x14ac:dyDescent="0.35"/>
    <row r="2" spans="2:6" ht="15" thickBot="1" x14ac:dyDescent="0.35">
      <c r="B2" s="8" t="s">
        <v>68</v>
      </c>
      <c r="C2" s="9"/>
      <c r="D2" s="9"/>
      <c r="E2" s="10"/>
      <c r="F2" s="11"/>
    </row>
    <row r="3" spans="2:6" x14ac:dyDescent="0.3">
      <c r="C3" s="2"/>
      <c r="D3" s="2"/>
      <c r="E3" s="3"/>
      <c r="F3" s="3"/>
    </row>
    <row r="4" spans="2:6" x14ac:dyDescent="0.3">
      <c r="B4" s="126" t="s">
        <v>0</v>
      </c>
      <c r="C4" s="82" t="s">
        <v>1</v>
      </c>
      <c r="D4" s="82" t="s">
        <v>2</v>
      </c>
      <c r="E4" s="166" t="s">
        <v>3</v>
      </c>
      <c r="F4" s="166" t="s">
        <v>4</v>
      </c>
    </row>
    <row r="5" spans="2:6" x14ac:dyDescent="0.3">
      <c r="B5" s="126" t="s">
        <v>97</v>
      </c>
      <c r="C5" s="82" t="s">
        <v>13</v>
      </c>
      <c r="D5" s="208">
        <v>1.87</v>
      </c>
      <c r="E5" s="166">
        <v>1420</v>
      </c>
      <c r="F5" s="166">
        <f t="shared" ref="F5:F11" si="0">(D5*E5)</f>
        <v>2655.4</v>
      </c>
    </row>
    <row r="6" spans="2:6" ht="14.25" customHeight="1" x14ac:dyDescent="0.3">
      <c r="B6" s="207" t="s">
        <v>95</v>
      </c>
      <c r="C6" s="82" t="s">
        <v>13</v>
      </c>
      <c r="D6" s="82">
        <v>9.6000000000000002E-2</v>
      </c>
      <c r="E6" s="166">
        <v>2560</v>
      </c>
      <c r="F6" s="166">
        <f t="shared" si="0"/>
        <v>245.76</v>
      </c>
    </row>
    <row r="7" spans="2:6" ht="14.25" customHeight="1" x14ac:dyDescent="0.3">
      <c r="B7" s="207" t="s">
        <v>101</v>
      </c>
      <c r="C7" s="82" t="s">
        <v>13</v>
      </c>
      <c r="D7" s="82">
        <v>0.34</v>
      </c>
      <c r="E7" s="166">
        <v>13860</v>
      </c>
      <c r="F7" s="166">
        <f t="shared" si="0"/>
        <v>4712.4000000000005</v>
      </c>
    </row>
    <row r="8" spans="2:6" x14ac:dyDescent="0.3">
      <c r="B8" s="126" t="s">
        <v>102</v>
      </c>
      <c r="C8" s="82" t="s">
        <v>13</v>
      </c>
      <c r="D8" s="82">
        <v>0.04</v>
      </c>
      <c r="E8" s="166">
        <v>11490</v>
      </c>
      <c r="F8" s="166">
        <f t="shared" si="0"/>
        <v>459.6</v>
      </c>
    </row>
    <row r="9" spans="2:6" x14ac:dyDescent="0.3">
      <c r="B9" s="126"/>
      <c r="C9" s="82" t="s">
        <v>13</v>
      </c>
      <c r="D9" s="82">
        <v>0</v>
      </c>
      <c r="E9" s="166">
        <v>0</v>
      </c>
      <c r="F9" s="166">
        <f t="shared" si="0"/>
        <v>0</v>
      </c>
    </row>
    <row r="10" spans="2:6" x14ac:dyDescent="0.3">
      <c r="B10" s="126"/>
      <c r="C10" s="82" t="s">
        <v>13</v>
      </c>
      <c r="D10" s="82">
        <v>0</v>
      </c>
      <c r="E10" s="166">
        <v>0</v>
      </c>
      <c r="F10" s="166"/>
    </row>
    <row r="11" spans="2:6" x14ac:dyDescent="0.3">
      <c r="B11" s="126"/>
      <c r="C11" s="82"/>
      <c r="D11" s="82">
        <v>0</v>
      </c>
      <c r="E11" s="166">
        <v>0</v>
      </c>
      <c r="F11" s="166">
        <f t="shared" si="0"/>
        <v>0</v>
      </c>
    </row>
    <row r="12" spans="2:6" x14ac:dyDescent="0.3">
      <c r="B12" s="168" t="s">
        <v>17</v>
      </c>
      <c r="C12" s="71"/>
      <c r="D12" s="71">
        <v>0</v>
      </c>
      <c r="E12" s="169">
        <v>0</v>
      </c>
      <c r="F12" s="169">
        <f>SUM(F5:F11)</f>
        <v>8073.1600000000008</v>
      </c>
    </row>
    <row r="13" spans="2:6" x14ac:dyDescent="0.3">
      <c r="B13" s="168" t="s">
        <v>18</v>
      </c>
      <c r="C13" s="71" t="s">
        <v>5</v>
      </c>
      <c r="D13" s="71">
        <v>5</v>
      </c>
      <c r="E13" s="169">
        <v>0</v>
      </c>
      <c r="F13" s="169">
        <f>(F12*D13/100)</f>
        <v>403.65800000000002</v>
      </c>
    </row>
    <row r="14" spans="2:6" x14ac:dyDescent="0.3">
      <c r="B14" s="168" t="s">
        <v>22</v>
      </c>
      <c r="C14" s="71"/>
      <c r="D14" s="71"/>
      <c r="E14" s="169"/>
      <c r="F14" s="169">
        <f>(F12+F13)</f>
        <v>8476.8180000000011</v>
      </c>
    </row>
    <row r="15" spans="2:6" x14ac:dyDescent="0.3">
      <c r="C15" s="2"/>
      <c r="D15" s="2"/>
      <c r="E15" s="195"/>
      <c r="F15" s="195"/>
    </row>
    <row r="16" spans="2:6" x14ac:dyDescent="0.3">
      <c r="B16" s="168" t="s">
        <v>6</v>
      </c>
      <c r="C16" s="71"/>
      <c r="D16" s="71"/>
      <c r="E16" s="169"/>
      <c r="F16" s="169"/>
    </row>
    <row r="17" spans="2:6" x14ac:dyDescent="0.3">
      <c r="B17" s="168" t="s">
        <v>37</v>
      </c>
      <c r="C17" s="71" t="s">
        <v>7</v>
      </c>
      <c r="D17" s="71">
        <v>8.2000000000000003E-2</v>
      </c>
      <c r="E17" s="170">
        <v>25000</v>
      </c>
      <c r="F17" s="170">
        <f>(D17*E17)</f>
        <v>2050</v>
      </c>
    </row>
    <row r="18" spans="2:6" x14ac:dyDescent="0.3">
      <c r="B18" s="168" t="s">
        <v>19</v>
      </c>
      <c r="C18" s="71" t="s">
        <v>7</v>
      </c>
      <c r="D18" s="71">
        <v>8.2000000000000003E-2</v>
      </c>
      <c r="E18" s="170">
        <v>20000</v>
      </c>
      <c r="F18" s="170">
        <f>(D18*E18)</f>
        <v>1640</v>
      </c>
    </row>
    <row r="19" spans="2:6" x14ac:dyDescent="0.3">
      <c r="B19" s="168"/>
      <c r="C19" s="71" t="s">
        <v>7</v>
      </c>
      <c r="D19" s="71">
        <v>0</v>
      </c>
      <c r="E19" s="170">
        <v>0</v>
      </c>
      <c r="F19" s="170">
        <f>(D19*E19)</f>
        <v>0</v>
      </c>
    </row>
    <row r="20" spans="2:6" x14ac:dyDescent="0.3">
      <c r="B20" s="168" t="s">
        <v>17</v>
      </c>
      <c r="C20" s="71"/>
      <c r="D20" s="71"/>
      <c r="E20" s="169"/>
      <c r="F20" s="170">
        <f>SUM(F17:F19)</f>
        <v>3690</v>
      </c>
    </row>
    <row r="21" spans="2:6" x14ac:dyDescent="0.3">
      <c r="B21" s="168" t="s">
        <v>24</v>
      </c>
      <c r="C21" s="71" t="s">
        <v>5</v>
      </c>
      <c r="D21" s="71">
        <v>50</v>
      </c>
      <c r="E21" s="169"/>
      <c r="F21" s="170">
        <f>(F20*D21/100)</f>
        <v>1845</v>
      </c>
    </row>
    <row r="22" spans="2:6" x14ac:dyDescent="0.3">
      <c r="B22" s="168" t="s">
        <v>22</v>
      </c>
      <c r="C22" s="71"/>
      <c r="D22" s="71"/>
      <c r="E22" s="169"/>
      <c r="F22" s="170">
        <f>(F20+F21)</f>
        <v>5535</v>
      </c>
    </row>
    <row r="23" spans="2:6" x14ac:dyDescent="0.3">
      <c r="C23" s="2"/>
      <c r="D23" s="2"/>
      <c r="E23" s="205"/>
      <c r="F23" s="205"/>
    </row>
    <row r="24" spans="2:6" x14ac:dyDescent="0.3">
      <c r="B24" s="126" t="s">
        <v>8</v>
      </c>
      <c r="C24" s="82"/>
      <c r="D24" s="82"/>
      <c r="E24" s="166"/>
      <c r="F24" s="166"/>
    </row>
    <row r="25" spans="2:6" x14ac:dyDescent="0.3">
      <c r="B25" s="126" t="s">
        <v>99</v>
      </c>
      <c r="C25" s="82" t="s">
        <v>13</v>
      </c>
      <c r="D25" s="82">
        <v>1E-3</v>
      </c>
      <c r="E25" s="166">
        <v>40000</v>
      </c>
      <c r="F25" s="166">
        <f>(D25*E25)</f>
        <v>40</v>
      </c>
    </row>
    <row r="26" spans="2:6" x14ac:dyDescent="0.3">
      <c r="B26" s="126" t="s">
        <v>34</v>
      </c>
      <c r="C26" s="82" t="s">
        <v>13</v>
      </c>
      <c r="D26" s="82">
        <v>1E-3</v>
      </c>
      <c r="E26" s="166">
        <v>5300</v>
      </c>
      <c r="F26" s="166">
        <f>(D26*E26)</f>
        <v>5.3</v>
      </c>
    </row>
    <row r="27" spans="2:6" x14ac:dyDescent="0.3">
      <c r="B27" s="126" t="s">
        <v>100</v>
      </c>
      <c r="C27" s="82" t="s">
        <v>13</v>
      </c>
      <c r="D27" s="82">
        <v>1E-3</v>
      </c>
      <c r="E27" s="166">
        <v>20000</v>
      </c>
      <c r="F27" s="166">
        <f>(D27*E27)</f>
        <v>20</v>
      </c>
    </row>
    <row r="28" spans="2:6" x14ac:dyDescent="0.3">
      <c r="B28" s="126" t="s">
        <v>103</v>
      </c>
      <c r="C28" s="82" t="s">
        <v>13</v>
      </c>
      <c r="D28" s="82">
        <v>1E-4</v>
      </c>
      <c r="E28" s="166">
        <v>39900</v>
      </c>
      <c r="F28" s="166">
        <f>(D28*E28)</f>
        <v>3.99</v>
      </c>
    </row>
    <row r="29" spans="2:6" x14ac:dyDescent="0.3">
      <c r="B29" s="126" t="s">
        <v>104</v>
      </c>
      <c r="C29" s="82" t="s">
        <v>13</v>
      </c>
      <c r="D29" s="82">
        <v>1E-3</v>
      </c>
      <c r="E29" s="166">
        <v>69990</v>
      </c>
      <c r="F29" s="166">
        <f>D29*E29</f>
        <v>69.989999999999995</v>
      </c>
    </row>
    <row r="30" spans="2:6" x14ac:dyDescent="0.3">
      <c r="B30" s="126"/>
      <c r="C30" s="82"/>
      <c r="D30" s="82">
        <v>0</v>
      </c>
      <c r="E30" s="166"/>
      <c r="F30" s="166"/>
    </row>
    <row r="31" spans="2:6" x14ac:dyDescent="0.3">
      <c r="B31" s="126" t="s">
        <v>22</v>
      </c>
      <c r="C31" s="82"/>
      <c r="D31" s="82"/>
      <c r="E31" s="166"/>
      <c r="F31" s="166">
        <f>SUM(F25:F29)</f>
        <v>139.27999999999997</v>
      </c>
    </row>
    <row r="32" spans="2:6" x14ac:dyDescent="0.3">
      <c r="C32" s="2"/>
      <c r="D32" s="2"/>
      <c r="E32" s="195"/>
      <c r="F32" s="148"/>
    </row>
    <row r="33" spans="2:6" x14ac:dyDescent="0.3">
      <c r="C33" s="2"/>
      <c r="D33" s="2"/>
      <c r="E33" s="205"/>
      <c r="F33" s="205"/>
    </row>
    <row r="34" spans="2:6" x14ac:dyDescent="0.3">
      <c r="B34" s="168" t="s">
        <v>10</v>
      </c>
      <c r="C34" s="71"/>
      <c r="D34" s="71"/>
      <c r="E34" s="169"/>
      <c r="F34" s="169">
        <f>(F14+F22+F31)</f>
        <v>14151.098000000002</v>
      </c>
    </row>
    <row r="35" spans="2:6" x14ac:dyDescent="0.3">
      <c r="B35" s="168" t="s">
        <v>11</v>
      </c>
      <c r="C35" s="71" t="s">
        <v>5</v>
      </c>
      <c r="D35" s="71">
        <v>15</v>
      </c>
      <c r="E35" s="169"/>
      <c r="F35" s="169">
        <f>(F34*D35/100)</f>
        <v>2122.6647000000003</v>
      </c>
    </row>
    <row r="36" spans="2:6" x14ac:dyDescent="0.3">
      <c r="B36" s="168" t="s">
        <v>16</v>
      </c>
      <c r="C36" s="71" t="s">
        <v>5</v>
      </c>
      <c r="D36" s="71">
        <v>15</v>
      </c>
      <c r="E36" s="169"/>
      <c r="F36" s="169">
        <f>F34*D36/100</f>
        <v>2122.6647000000003</v>
      </c>
    </row>
    <row r="37" spans="2:6" x14ac:dyDescent="0.3">
      <c r="B37" s="126" t="s">
        <v>12</v>
      </c>
      <c r="C37" s="82"/>
      <c r="D37" s="82"/>
      <c r="E37" s="166"/>
      <c r="F37" s="166">
        <f>(F34+F35)</f>
        <v>16273.762700000003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G37"/>
  <sheetViews>
    <sheetView topLeftCell="A13" workbookViewId="0">
      <selection activeCell="I2" sqref="I2"/>
    </sheetView>
  </sheetViews>
  <sheetFormatPr baseColWidth="10" defaultRowHeight="14.4" x14ac:dyDescent="0.3"/>
  <cols>
    <col min="1" max="1" width="3" customWidth="1"/>
    <col min="2" max="2" width="39.5546875" customWidth="1"/>
    <col min="5" max="5" width="17.44140625" customWidth="1"/>
    <col min="6" max="6" width="15.88671875" customWidth="1"/>
  </cols>
  <sheetData>
    <row r="1" spans="2:7" ht="91.2" customHeight="1" thickBot="1" x14ac:dyDescent="0.35">
      <c r="B1" s="283"/>
      <c r="C1" s="283"/>
      <c r="D1" s="283"/>
      <c r="E1" s="283"/>
      <c r="F1" s="283"/>
    </row>
    <row r="2" spans="2:7" ht="15" thickBot="1" x14ac:dyDescent="0.35">
      <c r="B2" s="8" t="s">
        <v>88</v>
      </c>
      <c r="C2" s="9"/>
      <c r="D2" s="9"/>
      <c r="E2" s="10"/>
      <c r="F2" s="11"/>
    </row>
    <row r="3" spans="2:7" x14ac:dyDescent="0.3">
      <c r="C3" s="2"/>
      <c r="D3" s="2"/>
      <c r="E3" s="3"/>
      <c r="F3" s="3"/>
    </row>
    <row r="4" spans="2:7" x14ac:dyDescent="0.3">
      <c r="B4" s="181" t="s">
        <v>0</v>
      </c>
      <c r="C4" s="129" t="s">
        <v>1</v>
      </c>
      <c r="D4" s="129" t="s">
        <v>2</v>
      </c>
      <c r="E4" s="192" t="s">
        <v>3</v>
      </c>
      <c r="F4" s="192" t="s">
        <v>4</v>
      </c>
    </row>
    <row r="5" spans="2:7" x14ac:dyDescent="0.3">
      <c r="B5" s="126" t="s">
        <v>269</v>
      </c>
      <c r="C5" s="82" t="s">
        <v>109</v>
      </c>
      <c r="D5" s="82">
        <v>1</v>
      </c>
      <c r="E5" s="97">
        <v>59990</v>
      </c>
      <c r="F5" s="192">
        <v>2399</v>
      </c>
    </row>
    <row r="6" spans="2:7" x14ac:dyDescent="0.3">
      <c r="B6" s="126" t="s">
        <v>270</v>
      </c>
      <c r="C6" s="82" t="s">
        <v>279</v>
      </c>
      <c r="D6" s="82">
        <v>0.3</v>
      </c>
      <c r="E6" s="97">
        <v>2590</v>
      </c>
      <c r="F6" s="192">
        <f t="shared" ref="F6:F10" si="0">(D6*E6)</f>
        <v>777</v>
      </c>
    </row>
    <row r="7" spans="2:7" x14ac:dyDescent="0.3">
      <c r="B7" s="126" t="s">
        <v>271</v>
      </c>
      <c r="C7" s="82" t="s">
        <v>109</v>
      </c>
      <c r="D7" s="82">
        <v>0.03</v>
      </c>
      <c r="E7" s="97">
        <v>3290</v>
      </c>
      <c r="F7" s="192">
        <f t="shared" si="0"/>
        <v>98.7</v>
      </c>
    </row>
    <row r="8" spans="2:7" x14ac:dyDescent="0.3">
      <c r="B8" s="181"/>
      <c r="C8" s="82"/>
      <c r="D8" s="82"/>
      <c r="E8" s="97"/>
      <c r="F8" s="192">
        <f t="shared" si="0"/>
        <v>0</v>
      </c>
    </row>
    <row r="9" spans="2:7" x14ac:dyDescent="0.3">
      <c r="B9" s="181"/>
      <c r="C9" s="82"/>
      <c r="D9" s="82"/>
      <c r="E9" s="97"/>
      <c r="F9" s="192">
        <f t="shared" si="0"/>
        <v>0</v>
      </c>
    </row>
    <row r="10" spans="2:7" x14ac:dyDescent="0.3">
      <c r="B10" s="181"/>
      <c r="C10" s="82"/>
      <c r="D10" s="82">
        <v>0</v>
      </c>
      <c r="E10" s="97">
        <v>0</v>
      </c>
      <c r="F10" s="192">
        <f t="shared" si="0"/>
        <v>0</v>
      </c>
    </row>
    <row r="11" spans="2:7" x14ac:dyDescent="0.3">
      <c r="B11" s="190" t="s">
        <v>17</v>
      </c>
      <c r="C11" s="71"/>
      <c r="D11" s="71">
        <v>0</v>
      </c>
      <c r="E11" s="29">
        <v>0</v>
      </c>
      <c r="F11" s="209">
        <f>SUM(F5:F10)</f>
        <v>3274.7</v>
      </c>
    </row>
    <row r="12" spans="2:7" x14ac:dyDescent="0.3">
      <c r="B12" s="190" t="s">
        <v>18</v>
      </c>
      <c r="C12" s="71" t="s">
        <v>5</v>
      </c>
      <c r="D12" s="71">
        <v>5</v>
      </c>
      <c r="E12" s="29">
        <v>0</v>
      </c>
      <c r="F12" s="209">
        <f>(F11*D12/100)</f>
        <v>163.73500000000001</v>
      </c>
    </row>
    <row r="13" spans="2:7" x14ac:dyDescent="0.3">
      <c r="B13" s="190" t="s">
        <v>22</v>
      </c>
      <c r="C13" s="71"/>
      <c r="D13" s="71"/>
      <c r="E13" s="29"/>
      <c r="F13" s="209">
        <f>(F11+F12)</f>
        <v>3438.4349999999999</v>
      </c>
    </row>
    <row r="15" spans="2:7" x14ac:dyDescent="0.3">
      <c r="B15" s="190" t="s">
        <v>6</v>
      </c>
      <c r="C15" s="71"/>
      <c r="D15" s="71"/>
      <c r="E15" s="29"/>
      <c r="F15" s="29"/>
    </row>
    <row r="16" spans="2:7" x14ac:dyDescent="0.3">
      <c r="B16" s="190" t="s">
        <v>37</v>
      </c>
      <c r="C16" s="71" t="s">
        <v>7</v>
      </c>
      <c r="D16" s="71">
        <v>5.1999999999999998E-2</v>
      </c>
      <c r="E16" s="211">
        <v>25000</v>
      </c>
      <c r="F16" s="191">
        <f>(D16*E16)</f>
        <v>1300</v>
      </c>
      <c r="G16" t="s">
        <v>273</v>
      </c>
    </row>
    <row r="17" spans="2:6" x14ac:dyDescent="0.3">
      <c r="B17" s="190" t="s">
        <v>19</v>
      </c>
      <c r="C17" s="71" t="s">
        <v>7</v>
      </c>
      <c r="D17" s="71">
        <v>5.1999999999999998E-2</v>
      </c>
      <c r="E17" s="211">
        <v>20000</v>
      </c>
      <c r="F17" s="191">
        <f>(D17*E17)</f>
        <v>1040</v>
      </c>
    </row>
    <row r="18" spans="2:6" x14ac:dyDescent="0.3">
      <c r="B18" s="190"/>
      <c r="C18" s="71" t="s">
        <v>7</v>
      </c>
      <c r="D18" s="71">
        <v>0</v>
      </c>
      <c r="E18" s="211">
        <v>0</v>
      </c>
      <c r="F18" s="191">
        <f>(D18*E18)</f>
        <v>0</v>
      </c>
    </row>
    <row r="19" spans="2:6" x14ac:dyDescent="0.3">
      <c r="B19" s="190" t="s">
        <v>17</v>
      </c>
      <c r="C19" s="71"/>
      <c r="D19" s="71"/>
      <c r="E19" s="29"/>
      <c r="F19" s="191">
        <f>(F16+F17)</f>
        <v>2340</v>
      </c>
    </row>
    <row r="20" spans="2:6" x14ac:dyDescent="0.3">
      <c r="B20" s="190" t="s">
        <v>24</v>
      </c>
      <c r="C20" s="71" t="s">
        <v>5</v>
      </c>
      <c r="D20" s="71">
        <v>50</v>
      </c>
      <c r="E20" s="29"/>
      <c r="F20" s="191">
        <f>(F19*D20/100)</f>
        <v>1170</v>
      </c>
    </row>
    <row r="21" spans="2:6" x14ac:dyDescent="0.3">
      <c r="B21" s="190" t="s">
        <v>22</v>
      </c>
      <c r="C21" s="71"/>
      <c r="D21" s="71"/>
      <c r="E21" s="29"/>
      <c r="F21" s="191">
        <f>(F19+F20)</f>
        <v>3510</v>
      </c>
    </row>
    <row r="23" spans="2:6" x14ac:dyDescent="0.3">
      <c r="B23" s="212"/>
      <c r="C23" s="125"/>
      <c r="D23" s="125"/>
      <c r="E23" s="210"/>
      <c r="F23" s="210"/>
    </row>
    <row r="24" spans="2:6" x14ac:dyDescent="0.3">
      <c r="B24" s="181" t="s">
        <v>8</v>
      </c>
      <c r="C24" s="82"/>
      <c r="D24" s="82"/>
      <c r="E24" s="97"/>
      <c r="F24" s="97"/>
    </row>
    <row r="25" spans="2:6" x14ac:dyDescent="0.3">
      <c r="B25" s="181" t="s">
        <v>34</v>
      </c>
      <c r="C25" s="82" t="s">
        <v>9</v>
      </c>
      <c r="D25" s="82">
        <v>1E-3</v>
      </c>
      <c r="E25" s="97">
        <v>5390</v>
      </c>
      <c r="F25" s="192">
        <f>(D25*E25)</f>
        <v>5.39</v>
      </c>
    </row>
    <row r="26" spans="2:6" x14ac:dyDescent="0.3">
      <c r="B26" s="181" t="s">
        <v>141</v>
      </c>
      <c r="C26" s="82" t="s">
        <v>13</v>
      </c>
      <c r="D26" s="82">
        <v>1E-3</v>
      </c>
      <c r="E26" s="97">
        <v>6690</v>
      </c>
      <c r="F26" s="192">
        <f>(D26*E26)</f>
        <v>6.69</v>
      </c>
    </row>
    <row r="27" spans="2:6" x14ac:dyDescent="0.3">
      <c r="B27" s="181" t="s">
        <v>272</v>
      </c>
      <c r="C27" s="82" t="s">
        <v>13</v>
      </c>
      <c r="D27" s="82">
        <v>1E-3</v>
      </c>
      <c r="E27" s="97">
        <v>12150</v>
      </c>
      <c r="F27" s="192">
        <f>(D27*E27)</f>
        <v>12.15</v>
      </c>
    </row>
    <row r="28" spans="2:6" x14ac:dyDescent="0.3">
      <c r="B28" s="181"/>
      <c r="C28" s="82"/>
      <c r="D28" s="82"/>
      <c r="E28" s="97"/>
      <c r="F28" s="192"/>
    </row>
    <row r="29" spans="2:6" x14ac:dyDescent="0.3">
      <c r="B29" s="181"/>
      <c r="C29" s="82"/>
      <c r="D29" s="82"/>
      <c r="E29" s="97"/>
      <c r="F29" s="192"/>
    </row>
    <row r="30" spans="2:6" x14ac:dyDescent="0.3">
      <c r="B30" s="181"/>
      <c r="C30" s="82"/>
      <c r="D30" s="82">
        <v>0</v>
      </c>
      <c r="E30" s="97"/>
      <c r="F30" s="192"/>
    </row>
    <row r="31" spans="2:6" x14ac:dyDescent="0.3">
      <c r="B31" s="181" t="s">
        <v>22</v>
      </c>
      <c r="C31" s="82"/>
      <c r="D31" s="82"/>
      <c r="E31" s="97"/>
      <c r="F31" s="192">
        <f>SUM(F25:F29)</f>
        <v>24.23</v>
      </c>
    </row>
    <row r="32" spans="2:6" x14ac:dyDescent="0.3">
      <c r="B32" s="124"/>
      <c r="C32" s="125"/>
      <c r="D32" s="125"/>
      <c r="E32" s="210"/>
      <c r="F32" s="213"/>
    </row>
    <row r="33" spans="2:6" x14ac:dyDescent="0.3">
      <c r="B33" s="124"/>
      <c r="C33" s="125"/>
      <c r="D33" s="125"/>
      <c r="E33" s="210"/>
      <c r="F33" s="214"/>
    </row>
    <row r="34" spans="2:6" x14ac:dyDescent="0.3">
      <c r="B34" s="190" t="s">
        <v>10</v>
      </c>
      <c r="C34" s="71"/>
      <c r="D34" s="71"/>
      <c r="E34" s="29"/>
      <c r="F34" s="209">
        <f>(F13+F21+F31)</f>
        <v>6972.6649999999991</v>
      </c>
    </row>
    <row r="35" spans="2:6" x14ac:dyDescent="0.3">
      <c r="B35" s="190" t="s">
        <v>11</v>
      </c>
      <c r="C35" s="71" t="s">
        <v>5</v>
      </c>
      <c r="D35" s="71">
        <v>15</v>
      </c>
      <c r="E35" s="29"/>
      <c r="F35" s="209">
        <f>(F34*D35/100)</f>
        <v>1045.8997499999998</v>
      </c>
    </row>
    <row r="36" spans="2:6" x14ac:dyDescent="0.3">
      <c r="B36" s="190" t="s">
        <v>16</v>
      </c>
      <c r="C36" s="71" t="s">
        <v>5</v>
      </c>
      <c r="D36" s="71">
        <v>15</v>
      </c>
      <c r="E36" s="29"/>
      <c r="F36" s="209">
        <f>F34*D36/100</f>
        <v>1045.8997499999998</v>
      </c>
    </row>
    <row r="37" spans="2:6" x14ac:dyDescent="0.3">
      <c r="B37" s="181" t="s">
        <v>12</v>
      </c>
      <c r="C37" s="82"/>
      <c r="D37" s="82"/>
      <c r="E37" s="97"/>
      <c r="F37" s="192">
        <f>(F34+F35)</f>
        <v>8018.5647499999986</v>
      </c>
    </row>
  </sheetData>
  <mergeCells count="1">
    <mergeCell ref="B1:F1"/>
  </mergeCells>
  <pageMargins left="0.7" right="0.7" top="0.75" bottom="0.75" header="0.3" footer="0.3"/>
  <pageSetup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B1:J41"/>
  <sheetViews>
    <sheetView workbookViewId="0">
      <pane xSplit="23448" topLeftCell="V1"/>
      <selection activeCell="B7" sqref="B7"/>
      <selection pane="topRight" activeCell="V7" sqref="V7"/>
    </sheetView>
  </sheetViews>
  <sheetFormatPr baseColWidth="10" defaultRowHeight="14.4" x14ac:dyDescent="0.3"/>
  <cols>
    <col min="2" max="2" width="28.44140625" bestFit="1" customWidth="1"/>
    <col min="3" max="4" width="11.44140625" style="2"/>
    <col min="5" max="5" width="16.6640625" style="3" bestFit="1" customWidth="1"/>
    <col min="6" max="6" width="13.44140625" style="3" bestFit="1" customWidth="1"/>
  </cols>
  <sheetData>
    <row r="1" spans="2:10" ht="15" thickBot="1" x14ac:dyDescent="0.35"/>
    <row r="2" spans="2:10" ht="15" thickBot="1" x14ac:dyDescent="0.35">
      <c r="B2" s="8" t="s">
        <v>60</v>
      </c>
      <c r="C2" s="9"/>
      <c r="D2" s="9"/>
      <c r="E2" s="10"/>
      <c r="F2" s="11"/>
    </row>
    <row r="3" spans="2:10" ht="15" thickBot="1" x14ac:dyDescent="0.35"/>
    <row r="4" spans="2:10" x14ac:dyDescent="0.3">
      <c r="B4" s="111" t="s">
        <v>0</v>
      </c>
      <c r="C4" s="14" t="s">
        <v>1</v>
      </c>
      <c r="D4" s="14" t="s">
        <v>2</v>
      </c>
      <c r="E4" s="15" t="s">
        <v>3</v>
      </c>
      <c r="F4" s="13" t="s">
        <v>4</v>
      </c>
    </row>
    <row r="5" spans="2:10" x14ac:dyDescent="0.3">
      <c r="B5" s="72" t="s">
        <v>41</v>
      </c>
      <c r="C5" s="71" t="s">
        <v>13</v>
      </c>
      <c r="D5" s="110">
        <v>0.08</v>
      </c>
      <c r="E5" s="29">
        <v>5290</v>
      </c>
      <c r="F5" s="70">
        <f t="shared" ref="F5:F14" si="0">(D5*E5)</f>
        <v>423.2</v>
      </c>
    </row>
    <row r="6" spans="2:10" x14ac:dyDescent="0.3">
      <c r="B6" s="72" t="s">
        <v>42</v>
      </c>
      <c r="C6" s="71" t="s">
        <v>13</v>
      </c>
      <c r="D6" s="110">
        <v>0.05</v>
      </c>
      <c r="E6" s="29">
        <v>8990</v>
      </c>
      <c r="F6" s="70">
        <f t="shared" si="0"/>
        <v>449.5</v>
      </c>
    </row>
    <row r="7" spans="2:10" x14ac:dyDescent="0.3">
      <c r="B7" s="72" t="s">
        <v>45</v>
      </c>
      <c r="C7" s="71" t="s">
        <v>13</v>
      </c>
      <c r="D7" s="71">
        <v>1.88</v>
      </c>
      <c r="E7" s="29">
        <v>1490</v>
      </c>
      <c r="F7" s="70">
        <f t="shared" si="0"/>
        <v>2801.2</v>
      </c>
    </row>
    <row r="8" spans="2:10" x14ac:dyDescent="0.3">
      <c r="B8" s="72" t="s">
        <v>46</v>
      </c>
      <c r="C8" s="71" t="s">
        <v>13</v>
      </c>
      <c r="D8" s="71">
        <v>7.0000000000000007E-2</v>
      </c>
      <c r="E8" s="29">
        <v>31550</v>
      </c>
      <c r="F8" s="70">
        <f t="shared" si="0"/>
        <v>2208.5</v>
      </c>
    </row>
    <row r="9" spans="2:10" x14ac:dyDescent="0.3">
      <c r="B9" s="72" t="s">
        <v>47</v>
      </c>
      <c r="C9" s="71" t="s">
        <v>13</v>
      </c>
      <c r="D9" s="71">
        <v>0.35</v>
      </c>
      <c r="E9" s="29">
        <v>4990</v>
      </c>
      <c r="F9" s="70">
        <f t="shared" si="0"/>
        <v>1746.5</v>
      </c>
    </row>
    <row r="10" spans="2:10" x14ac:dyDescent="0.3">
      <c r="B10" s="72" t="s">
        <v>48</v>
      </c>
      <c r="C10" s="71" t="s">
        <v>21</v>
      </c>
      <c r="D10" s="71">
        <v>0.4</v>
      </c>
      <c r="E10" s="29">
        <v>2447</v>
      </c>
      <c r="F10" s="70">
        <f t="shared" si="0"/>
        <v>978.80000000000007</v>
      </c>
    </row>
    <row r="11" spans="2:10" x14ac:dyDescent="0.3">
      <c r="B11" s="72" t="s">
        <v>39</v>
      </c>
      <c r="C11" s="71" t="s">
        <v>20</v>
      </c>
      <c r="D11" s="71">
        <v>0.4</v>
      </c>
      <c r="E11" s="29">
        <v>840</v>
      </c>
      <c r="F11" s="70">
        <f t="shared" si="0"/>
        <v>336</v>
      </c>
      <c r="G11" s="1"/>
      <c r="H11" s="2"/>
      <c r="I11" s="2"/>
      <c r="J11" s="25"/>
    </row>
    <row r="12" spans="2:10" x14ac:dyDescent="0.3">
      <c r="B12" s="72" t="s">
        <v>49</v>
      </c>
      <c r="C12" s="71" t="s">
        <v>14</v>
      </c>
      <c r="D12" s="71">
        <v>0.02</v>
      </c>
      <c r="E12" s="29">
        <v>3290</v>
      </c>
      <c r="F12" s="70">
        <f t="shared" si="0"/>
        <v>65.8</v>
      </c>
    </row>
    <row r="13" spans="2:10" x14ac:dyDescent="0.3">
      <c r="B13" s="72" t="s">
        <v>57</v>
      </c>
      <c r="C13" s="71" t="s">
        <v>21</v>
      </c>
      <c r="D13" s="71">
        <v>1</v>
      </c>
      <c r="E13" s="29">
        <v>110</v>
      </c>
      <c r="F13" s="70">
        <f t="shared" si="0"/>
        <v>110</v>
      </c>
    </row>
    <row r="14" spans="2:10" x14ac:dyDescent="0.3">
      <c r="B14" s="72" t="s">
        <v>50</v>
      </c>
      <c r="C14" s="71" t="s">
        <v>13</v>
      </c>
      <c r="D14" s="71">
        <v>0.24</v>
      </c>
      <c r="E14" s="29">
        <v>10990</v>
      </c>
      <c r="F14" s="70">
        <f t="shared" si="0"/>
        <v>2637.6</v>
      </c>
    </row>
    <row r="15" spans="2:10" x14ac:dyDescent="0.3">
      <c r="B15" s="72" t="s">
        <v>17</v>
      </c>
      <c r="C15" s="71"/>
      <c r="D15" s="71"/>
      <c r="E15" s="29">
        <v>0</v>
      </c>
      <c r="F15" s="70">
        <f>SUM(F5:F14)</f>
        <v>11757.099999999999</v>
      </c>
    </row>
    <row r="16" spans="2:10" x14ac:dyDescent="0.3">
      <c r="B16" s="72" t="s">
        <v>18</v>
      </c>
      <c r="C16" s="71" t="s">
        <v>5</v>
      </c>
      <c r="D16" s="71">
        <v>5</v>
      </c>
      <c r="E16" s="29">
        <v>0</v>
      </c>
      <c r="F16" s="70">
        <f>(F15*D16/100)</f>
        <v>587.8549999999999</v>
      </c>
    </row>
    <row r="17" spans="2:6" ht="15" thickBot="1" x14ac:dyDescent="0.35">
      <c r="B17" s="112" t="s">
        <v>22</v>
      </c>
      <c r="C17" s="113"/>
      <c r="D17" s="113"/>
      <c r="E17" s="114"/>
      <c r="F17" s="115">
        <f>(F15+F16)</f>
        <v>12344.954999999998</v>
      </c>
    </row>
    <row r="18" spans="2:6" ht="15" thickBot="1" x14ac:dyDescent="0.35">
      <c r="E18" s="4"/>
      <c r="F18" s="4"/>
    </row>
    <row r="19" spans="2:6" x14ac:dyDescent="0.3">
      <c r="B19" s="12" t="s">
        <v>6</v>
      </c>
      <c r="C19" s="34"/>
      <c r="D19" s="45"/>
      <c r="E19" s="46"/>
      <c r="F19" s="47"/>
    </row>
    <row r="20" spans="2:6" x14ac:dyDescent="0.3">
      <c r="B20" s="26" t="s">
        <v>15</v>
      </c>
      <c r="C20" s="27" t="s">
        <v>7</v>
      </c>
      <c r="D20" s="48">
        <v>9.4E-2</v>
      </c>
      <c r="E20" s="49">
        <v>45000</v>
      </c>
      <c r="F20" s="50">
        <f>(D20*E20)</f>
        <v>4230</v>
      </c>
    </row>
    <row r="21" spans="2:6" x14ac:dyDescent="0.3">
      <c r="B21" s="26" t="s">
        <v>37</v>
      </c>
      <c r="C21" s="27" t="s">
        <v>7</v>
      </c>
      <c r="D21" s="48">
        <v>9.4E-2</v>
      </c>
      <c r="E21" s="49">
        <v>40000</v>
      </c>
      <c r="F21" s="50">
        <f>(D21*E21)</f>
        <v>3760</v>
      </c>
    </row>
    <row r="22" spans="2:6" ht="15" thickBot="1" x14ac:dyDescent="0.35">
      <c r="B22" s="26" t="s">
        <v>19</v>
      </c>
      <c r="C22" s="27" t="s">
        <v>7</v>
      </c>
      <c r="D22" s="48">
        <v>9.4E-2</v>
      </c>
      <c r="E22" s="49">
        <v>30000</v>
      </c>
      <c r="F22" s="50">
        <f>(D22*E22)</f>
        <v>2820</v>
      </c>
    </row>
    <row r="23" spans="2:6" x14ac:dyDescent="0.3">
      <c r="B23" s="33" t="s">
        <v>17</v>
      </c>
      <c r="C23" s="34"/>
      <c r="D23" s="45"/>
      <c r="E23" s="46"/>
      <c r="F23" s="51">
        <f>SUM(F20:F22)</f>
        <v>10810</v>
      </c>
    </row>
    <row r="24" spans="2:6" x14ac:dyDescent="0.3">
      <c r="B24" s="26" t="s">
        <v>24</v>
      </c>
      <c r="C24" s="27" t="s">
        <v>5</v>
      </c>
      <c r="D24" s="48">
        <v>50</v>
      </c>
      <c r="E24" s="52"/>
      <c r="F24" s="50">
        <f>(F23*D24/100)</f>
        <v>5405</v>
      </c>
    </row>
    <row r="25" spans="2:6" ht="15" thickBot="1" x14ac:dyDescent="0.35">
      <c r="B25" s="41" t="s">
        <v>22</v>
      </c>
      <c r="C25" s="42"/>
      <c r="D25" s="53"/>
      <c r="E25" s="54"/>
      <c r="F25" s="55">
        <f>(F23+F24)</f>
        <v>16215</v>
      </c>
    </row>
    <row r="26" spans="2:6" ht="15" thickBot="1" x14ac:dyDescent="0.35">
      <c r="B26" s="1"/>
    </row>
    <row r="27" spans="2:6" ht="15" thickBot="1" x14ac:dyDescent="0.35">
      <c r="B27" s="116" t="s">
        <v>8</v>
      </c>
      <c r="C27" s="85"/>
      <c r="D27" s="85"/>
      <c r="E27" s="75"/>
      <c r="F27" s="75"/>
    </row>
    <row r="28" spans="2:6" x14ac:dyDescent="0.3">
      <c r="B28" s="117" t="s">
        <v>51</v>
      </c>
      <c r="C28" s="88" t="s">
        <v>13</v>
      </c>
      <c r="D28" s="88">
        <v>2E-3</v>
      </c>
      <c r="E28" s="78">
        <v>14990</v>
      </c>
      <c r="F28" s="89">
        <f>(D28*E28)</f>
        <v>29.98</v>
      </c>
    </row>
    <row r="29" spans="2:6" x14ac:dyDescent="0.3">
      <c r="B29" s="118" t="s">
        <v>44</v>
      </c>
      <c r="C29" s="90" t="s">
        <v>13</v>
      </c>
      <c r="D29" s="90">
        <v>2E-3</v>
      </c>
      <c r="E29" s="81">
        <v>1190</v>
      </c>
      <c r="F29" s="91">
        <f>(D29*E29)</f>
        <v>2.38</v>
      </c>
    </row>
    <row r="30" spans="2:6" x14ac:dyDescent="0.3">
      <c r="B30" s="118" t="s">
        <v>52</v>
      </c>
      <c r="C30" s="90" t="s">
        <v>13</v>
      </c>
      <c r="D30" s="90">
        <v>2E-3</v>
      </c>
      <c r="E30" s="81">
        <v>2390</v>
      </c>
      <c r="F30" s="91">
        <f>(D30*E30)</f>
        <v>4.78</v>
      </c>
    </row>
    <row r="31" spans="2:6" x14ac:dyDescent="0.3">
      <c r="B31" s="118" t="s">
        <v>53</v>
      </c>
      <c r="C31" s="90" t="s">
        <v>13</v>
      </c>
      <c r="D31" s="90">
        <v>2E-3</v>
      </c>
      <c r="E31" s="81">
        <v>10990</v>
      </c>
      <c r="F31" s="91">
        <f>(D31*E31)</f>
        <v>21.98</v>
      </c>
    </row>
    <row r="32" spans="2:6" x14ac:dyDescent="0.3">
      <c r="B32" s="118" t="s">
        <v>54</v>
      </c>
      <c r="C32" s="90" t="s">
        <v>13</v>
      </c>
      <c r="D32" s="90">
        <v>2E-3</v>
      </c>
      <c r="E32" s="81">
        <v>3390</v>
      </c>
      <c r="F32" s="91">
        <f>SUM(F28:F31)</f>
        <v>59.120000000000005</v>
      </c>
    </row>
    <row r="33" spans="2:6" x14ac:dyDescent="0.3">
      <c r="B33" s="119" t="s">
        <v>55</v>
      </c>
      <c r="C33" s="93" t="s">
        <v>13</v>
      </c>
      <c r="D33" s="90">
        <v>2E-3</v>
      </c>
      <c r="E33" s="84">
        <v>4590</v>
      </c>
      <c r="F33" s="95">
        <f>D33*E33</f>
        <v>9.18</v>
      </c>
    </row>
    <row r="34" spans="2:6" x14ac:dyDescent="0.3">
      <c r="B34" s="118" t="s">
        <v>56</v>
      </c>
      <c r="C34" s="90" t="s">
        <v>13</v>
      </c>
      <c r="D34" s="90">
        <v>2E-3</v>
      </c>
      <c r="E34" s="81">
        <v>1990</v>
      </c>
      <c r="F34" s="91">
        <f>D34*E34</f>
        <v>3.98</v>
      </c>
    </row>
    <row r="35" spans="2:6" ht="15" thickBot="1" x14ac:dyDescent="0.35">
      <c r="B35" s="118" t="s">
        <v>36</v>
      </c>
      <c r="C35" s="90" t="s">
        <v>13</v>
      </c>
      <c r="D35" s="90">
        <v>2E-3</v>
      </c>
      <c r="E35" s="81">
        <v>10990</v>
      </c>
      <c r="F35" s="91">
        <f>D35*E35</f>
        <v>21.98</v>
      </c>
    </row>
    <row r="36" spans="2:6" ht="15" thickBot="1" x14ac:dyDescent="0.35">
      <c r="B36" s="116" t="s">
        <v>22</v>
      </c>
      <c r="C36" s="85"/>
      <c r="D36" s="85"/>
      <c r="E36" s="75"/>
      <c r="F36" s="19">
        <f>SUM(F28:F35)</f>
        <v>153.38</v>
      </c>
    </row>
    <row r="37" spans="2:6" ht="15" thickBot="1" x14ac:dyDescent="0.35">
      <c r="B37" s="23"/>
      <c r="E37" s="4"/>
      <c r="F37" s="24"/>
    </row>
    <row r="38" spans="2:6" ht="15" thickBot="1" x14ac:dyDescent="0.35">
      <c r="B38" s="61" t="s">
        <v>10</v>
      </c>
      <c r="C38" s="62"/>
      <c r="D38" s="62"/>
      <c r="E38" s="63"/>
      <c r="F38" s="36">
        <f>(F17+F25+F36)</f>
        <v>28713.334999999999</v>
      </c>
    </row>
    <row r="39" spans="2:6" ht="15" thickBot="1" x14ac:dyDescent="0.35">
      <c r="B39" s="64" t="s">
        <v>11</v>
      </c>
      <c r="C39" s="65" t="s">
        <v>5</v>
      </c>
      <c r="D39" s="65">
        <v>15</v>
      </c>
      <c r="E39" s="66"/>
      <c r="F39" s="40">
        <f>(F38*D39/100)</f>
        <v>4307.0002500000001</v>
      </c>
    </row>
    <row r="40" spans="2:6" ht="15" thickBot="1" x14ac:dyDescent="0.35">
      <c r="B40" s="67" t="s">
        <v>16</v>
      </c>
      <c r="C40" s="68" t="s">
        <v>5</v>
      </c>
      <c r="D40" s="68">
        <v>15</v>
      </c>
      <c r="E40" s="69"/>
      <c r="F40" s="44">
        <f>F38*D40/100</f>
        <v>4307.0002500000001</v>
      </c>
    </row>
    <row r="41" spans="2:6" ht="15" thickBot="1" x14ac:dyDescent="0.35">
      <c r="B41" s="16" t="s">
        <v>12</v>
      </c>
      <c r="C41" s="17"/>
      <c r="D41" s="17"/>
      <c r="E41" s="18"/>
      <c r="F41" s="19">
        <f>(F38+F39)</f>
        <v>33020.335249999996</v>
      </c>
    </row>
  </sheetData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B1:F31"/>
  <sheetViews>
    <sheetView workbookViewId="0">
      <selection activeCell="B5" sqref="B5:F5"/>
    </sheetView>
  </sheetViews>
  <sheetFormatPr baseColWidth="10" defaultRowHeight="14.4" x14ac:dyDescent="0.3"/>
  <cols>
    <col min="2" max="2" width="28.88671875" customWidth="1"/>
    <col min="3" max="3" width="22" customWidth="1"/>
    <col min="5" max="5" width="19.33203125" customWidth="1"/>
    <col min="6" max="6" width="15.88671875" customWidth="1"/>
  </cols>
  <sheetData>
    <row r="1" spans="2:6" ht="15" thickBot="1" x14ac:dyDescent="0.35"/>
    <row r="2" spans="2:6" ht="15" thickBot="1" x14ac:dyDescent="0.35">
      <c r="B2" s="8" t="s">
        <v>261</v>
      </c>
      <c r="C2" s="9"/>
      <c r="D2" s="9"/>
      <c r="E2" s="10" t="s">
        <v>262</v>
      </c>
      <c r="F2" s="11" t="s">
        <v>263</v>
      </c>
    </row>
    <row r="3" spans="2:6" ht="15" thickBot="1" x14ac:dyDescent="0.35">
      <c r="C3" s="2"/>
      <c r="D3" s="2"/>
      <c r="E3" s="3"/>
      <c r="F3" s="3"/>
    </row>
    <row r="4" spans="2:6" x14ac:dyDescent="0.3">
      <c r="B4" s="111" t="s">
        <v>0</v>
      </c>
      <c r="C4" s="14" t="s">
        <v>1</v>
      </c>
      <c r="D4" s="14" t="s">
        <v>2</v>
      </c>
      <c r="E4" s="15" t="s">
        <v>3</v>
      </c>
      <c r="F4" s="13" t="s">
        <v>4</v>
      </c>
    </row>
    <row r="5" spans="2:6" x14ac:dyDescent="0.3">
      <c r="B5" s="221" t="s">
        <v>277</v>
      </c>
      <c r="C5" s="132" t="s">
        <v>21</v>
      </c>
      <c r="D5" s="132">
        <v>1</v>
      </c>
      <c r="E5" s="222">
        <v>2990</v>
      </c>
      <c r="F5" s="223">
        <f t="shared" ref="F5:F6" si="0">(D5*E5)</f>
        <v>2990</v>
      </c>
    </row>
    <row r="6" spans="2:6" x14ac:dyDescent="0.3">
      <c r="B6" s="221" t="s">
        <v>278</v>
      </c>
      <c r="C6" s="132" t="s">
        <v>20</v>
      </c>
      <c r="D6" s="132">
        <v>1</v>
      </c>
      <c r="E6" s="222">
        <v>2600</v>
      </c>
      <c r="F6" s="223">
        <f t="shared" si="0"/>
        <v>2600</v>
      </c>
    </row>
    <row r="8" spans="2:6" x14ac:dyDescent="0.3">
      <c r="B8" s="72" t="s">
        <v>17</v>
      </c>
      <c r="C8" s="71"/>
      <c r="D8" s="71"/>
      <c r="E8" s="29">
        <v>0</v>
      </c>
      <c r="F8" s="70">
        <f>SUM(F5:F5)</f>
        <v>2990</v>
      </c>
    </row>
    <row r="9" spans="2:6" x14ac:dyDescent="0.3">
      <c r="B9" s="72" t="s">
        <v>18</v>
      </c>
      <c r="C9" s="71" t="s">
        <v>5</v>
      </c>
      <c r="D9" s="71">
        <v>5</v>
      </c>
      <c r="E9" s="29">
        <v>0</v>
      </c>
      <c r="F9" s="70">
        <f>(F8*D9/100)</f>
        <v>149.5</v>
      </c>
    </row>
    <row r="10" spans="2:6" ht="15" thickBot="1" x14ac:dyDescent="0.35">
      <c r="B10" s="112" t="s">
        <v>22</v>
      </c>
      <c r="C10" s="113"/>
      <c r="D10" s="113"/>
      <c r="E10" s="114"/>
      <c r="F10" s="115">
        <f>(F8+F9)</f>
        <v>3139.5</v>
      </c>
    </row>
    <row r="12" spans="2:6" ht="15" thickBot="1" x14ac:dyDescent="0.35"/>
    <row r="13" spans="2:6" x14ac:dyDescent="0.3">
      <c r="B13" s="12" t="s">
        <v>6</v>
      </c>
      <c r="C13" s="34"/>
      <c r="D13" s="45"/>
      <c r="E13" s="46"/>
      <c r="F13" s="47"/>
    </row>
    <row r="14" spans="2:6" x14ac:dyDescent="0.3">
      <c r="B14" s="26" t="s">
        <v>37</v>
      </c>
      <c r="C14" s="27" t="s">
        <v>7</v>
      </c>
      <c r="D14" s="48">
        <v>6.3E-2</v>
      </c>
      <c r="E14" s="49">
        <v>25000</v>
      </c>
      <c r="F14" s="50">
        <f>(D14*E14)</f>
        <v>1575</v>
      </c>
    </row>
    <row r="15" spans="2:6" ht="15" thickBot="1" x14ac:dyDescent="0.35">
      <c r="B15" s="26" t="s">
        <v>19</v>
      </c>
      <c r="C15" s="27" t="s">
        <v>7</v>
      </c>
      <c r="D15" s="48">
        <v>6.3E-2</v>
      </c>
      <c r="E15" s="49">
        <v>15000</v>
      </c>
      <c r="F15" s="50">
        <f>(D15*E15)</f>
        <v>945</v>
      </c>
    </row>
    <row r="16" spans="2:6" x14ac:dyDescent="0.3">
      <c r="B16" s="33" t="s">
        <v>17</v>
      </c>
      <c r="C16" s="34"/>
      <c r="D16" s="45"/>
      <c r="E16" s="46"/>
      <c r="F16" s="51">
        <f>SUM(F14:F15)</f>
        <v>2520</v>
      </c>
    </row>
    <row r="17" spans="2:6" x14ac:dyDescent="0.3">
      <c r="B17" s="26" t="s">
        <v>24</v>
      </c>
      <c r="C17" s="27" t="s">
        <v>5</v>
      </c>
      <c r="D17" s="48">
        <v>50</v>
      </c>
      <c r="E17" s="52"/>
      <c r="F17" s="50">
        <f>(F16*D17/100)</f>
        <v>1260</v>
      </c>
    </row>
    <row r="18" spans="2:6" ht="15" thickBot="1" x14ac:dyDescent="0.35">
      <c r="B18" s="41" t="s">
        <v>22</v>
      </c>
      <c r="C18" s="42"/>
      <c r="D18" s="53"/>
      <c r="E18" s="54"/>
      <c r="F18" s="55">
        <f>(F16+F17)</f>
        <v>3780</v>
      </c>
    </row>
    <row r="19" spans="2:6" x14ac:dyDescent="0.3">
      <c r="C19" s="2"/>
      <c r="D19" s="2"/>
      <c r="E19" s="3"/>
      <c r="F19" s="3"/>
    </row>
    <row r="20" spans="2:6" ht="15" thickBot="1" x14ac:dyDescent="0.35">
      <c r="B20" s="1"/>
      <c r="C20" s="2"/>
      <c r="D20" s="2"/>
      <c r="E20" s="3"/>
      <c r="F20" s="3"/>
    </row>
    <row r="21" spans="2:6" ht="15" thickBot="1" x14ac:dyDescent="0.35">
      <c r="B21" s="116" t="s">
        <v>8</v>
      </c>
      <c r="C21" s="85"/>
      <c r="D21" s="85"/>
      <c r="E21" s="75"/>
      <c r="F21" s="75"/>
    </row>
    <row r="22" spans="2:6" x14ac:dyDescent="0.3">
      <c r="B22" s="118" t="s">
        <v>54</v>
      </c>
      <c r="C22" s="90" t="s">
        <v>13</v>
      </c>
      <c r="D22" s="90">
        <v>2E-3</v>
      </c>
      <c r="E22" s="81">
        <v>3390</v>
      </c>
      <c r="F22" s="91">
        <f>(D22*E22)</f>
        <v>6.78</v>
      </c>
    </row>
    <row r="23" spans="2:6" ht="15" thickBot="1" x14ac:dyDescent="0.35">
      <c r="B23" s="118" t="s">
        <v>56</v>
      </c>
      <c r="C23" s="90" t="s">
        <v>13</v>
      </c>
      <c r="D23" s="90">
        <v>2E-3</v>
      </c>
      <c r="E23" s="81">
        <v>1990</v>
      </c>
      <c r="F23" s="91">
        <f>D23*E23</f>
        <v>3.98</v>
      </c>
    </row>
    <row r="24" spans="2:6" ht="15" thickBot="1" x14ac:dyDescent="0.35">
      <c r="B24" s="116" t="s">
        <v>22</v>
      </c>
      <c r="C24" s="85"/>
      <c r="D24" s="85"/>
      <c r="E24" s="75"/>
      <c r="F24" s="19">
        <f>(F22++F23)</f>
        <v>10.76</v>
      </c>
    </row>
    <row r="27" spans="2:6" ht="15" thickBot="1" x14ac:dyDescent="0.35">
      <c r="B27" s="1"/>
      <c r="C27" s="2"/>
      <c r="D27" s="2"/>
      <c r="E27" s="4"/>
      <c r="F27" s="24"/>
    </row>
    <row r="28" spans="2:6" ht="15" thickBot="1" x14ac:dyDescent="0.35">
      <c r="B28" s="190" t="s">
        <v>10</v>
      </c>
      <c r="C28" s="62"/>
      <c r="D28" s="62"/>
      <c r="E28" s="63"/>
      <c r="F28" s="36">
        <f>(F10+F18+F24)</f>
        <v>6930.26</v>
      </c>
    </row>
    <row r="29" spans="2:6" ht="15" thickBot="1" x14ac:dyDescent="0.35">
      <c r="B29" s="67" t="s">
        <v>11</v>
      </c>
      <c r="C29" s="65" t="s">
        <v>5</v>
      </c>
      <c r="D29" s="65">
        <v>15</v>
      </c>
      <c r="E29" s="66"/>
      <c r="F29" s="40">
        <f>(F28*D29/100)</f>
        <v>1039.539</v>
      </c>
    </row>
    <row r="30" spans="2:6" ht="15" thickBot="1" x14ac:dyDescent="0.35">
      <c r="B30" s="67" t="s">
        <v>16</v>
      </c>
      <c r="C30" s="68" t="s">
        <v>5</v>
      </c>
      <c r="D30" s="68">
        <v>15</v>
      </c>
      <c r="E30" s="69"/>
      <c r="F30" s="44">
        <f>F28*D30/100</f>
        <v>1039.539</v>
      </c>
    </row>
    <row r="31" spans="2:6" ht="15" thickBot="1" x14ac:dyDescent="0.35">
      <c r="B31" s="16" t="s">
        <v>12</v>
      </c>
      <c r="C31" s="17"/>
      <c r="D31" s="17"/>
      <c r="E31" s="18"/>
      <c r="F31" s="19">
        <f>(F28+F29)</f>
        <v>7969.799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B1:F31"/>
  <sheetViews>
    <sheetView workbookViewId="0">
      <selection activeCell="K32" sqref="K32"/>
    </sheetView>
  </sheetViews>
  <sheetFormatPr baseColWidth="10" defaultRowHeight="14.4" x14ac:dyDescent="0.3"/>
  <cols>
    <col min="2" max="2" width="23.88671875" customWidth="1"/>
    <col min="3" max="3" width="17" customWidth="1"/>
    <col min="5" max="5" width="17.5546875" customWidth="1"/>
    <col min="6" max="6" width="20.6640625" customWidth="1"/>
  </cols>
  <sheetData>
    <row r="1" spans="2:6" ht="15" thickBot="1" x14ac:dyDescent="0.35"/>
    <row r="2" spans="2:6" ht="15" thickBot="1" x14ac:dyDescent="0.35">
      <c r="B2" s="8" t="s">
        <v>261</v>
      </c>
      <c r="C2" s="9"/>
      <c r="D2" s="9"/>
      <c r="E2" s="10" t="s">
        <v>262</v>
      </c>
      <c r="F2" s="11" t="s">
        <v>263</v>
      </c>
    </row>
    <row r="3" spans="2:6" ht="15" thickBot="1" x14ac:dyDescent="0.35">
      <c r="C3" s="2"/>
      <c r="D3" s="2"/>
      <c r="E3" s="3"/>
      <c r="F3" s="3"/>
    </row>
    <row r="4" spans="2:6" x14ac:dyDescent="0.3">
      <c r="B4" s="111" t="s">
        <v>0</v>
      </c>
      <c r="C4" s="14" t="s">
        <v>1</v>
      </c>
      <c r="D4" s="14" t="s">
        <v>2</v>
      </c>
      <c r="E4" s="15" t="s">
        <v>3</v>
      </c>
      <c r="F4" s="13" t="s">
        <v>4</v>
      </c>
    </row>
    <row r="5" spans="2:6" x14ac:dyDescent="0.3">
      <c r="B5" s="72" t="s">
        <v>264</v>
      </c>
      <c r="C5" s="71" t="s">
        <v>13</v>
      </c>
      <c r="D5" s="110">
        <v>0.05</v>
      </c>
      <c r="E5" s="29">
        <v>6390</v>
      </c>
      <c r="F5" s="70">
        <f>(D5*E5)</f>
        <v>319.5</v>
      </c>
    </row>
    <row r="8" spans="2:6" x14ac:dyDescent="0.3">
      <c r="B8" s="72" t="s">
        <v>17</v>
      </c>
      <c r="C8" s="71"/>
      <c r="D8" s="71"/>
      <c r="E8" s="29">
        <v>0</v>
      </c>
      <c r="F8" s="70">
        <f>SUM(F5:F5)</f>
        <v>319.5</v>
      </c>
    </row>
    <row r="9" spans="2:6" x14ac:dyDescent="0.3">
      <c r="B9" s="72" t="s">
        <v>18</v>
      </c>
      <c r="C9" s="71" t="s">
        <v>5</v>
      </c>
      <c r="D9" s="71">
        <v>5</v>
      </c>
      <c r="E9" s="29">
        <v>0</v>
      </c>
      <c r="F9" s="70">
        <f>(F8*D9/100)</f>
        <v>15.975</v>
      </c>
    </row>
    <row r="10" spans="2:6" ht="15" thickBot="1" x14ac:dyDescent="0.35">
      <c r="B10" s="112" t="s">
        <v>22</v>
      </c>
      <c r="C10" s="113"/>
      <c r="D10" s="113"/>
      <c r="E10" s="114"/>
      <c r="F10" s="115">
        <f>(F8+F9)</f>
        <v>335.47500000000002</v>
      </c>
    </row>
    <row r="12" spans="2:6" ht="15" thickBot="1" x14ac:dyDescent="0.35"/>
    <row r="13" spans="2:6" x14ac:dyDescent="0.3">
      <c r="B13" s="12" t="s">
        <v>6</v>
      </c>
      <c r="C13" s="34"/>
      <c r="D13" s="45"/>
      <c r="E13" s="46"/>
      <c r="F13" s="47"/>
    </row>
    <row r="14" spans="2:6" x14ac:dyDescent="0.3">
      <c r="B14" s="26" t="s">
        <v>37</v>
      </c>
      <c r="C14" s="27" t="s">
        <v>7</v>
      </c>
      <c r="D14" s="48">
        <v>6.3E-2</v>
      </c>
      <c r="E14" s="49">
        <v>25000</v>
      </c>
      <c r="F14" s="50">
        <f>(D14*E14)</f>
        <v>1575</v>
      </c>
    </row>
    <row r="15" spans="2:6" ht="15" thickBot="1" x14ac:dyDescent="0.35">
      <c r="B15" s="26" t="s">
        <v>19</v>
      </c>
      <c r="C15" s="27" t="s">
        <v>7</v>
      </c>
      <c r="D15" s="48">
        <v>6.3E-2</v>
      </c>
      <c r="E15" s="49">
        <v>15000</v>
      </c>
      <c r="F15" s="50">
        <f>(D15*E15)</f>
        <v>945</v>
      </c>
    </row>
    <row r="16" spans="2:6" x14ac:dyDescent="0.3">
      <c r="B16" s="33" t="s">
        <v>17</v>
      </c>
      <c r="C16" s="34"/>
      <c r="D16" s="45"/>
      <c r="E16" s="46"/>
      <c r="F16" s="51">
        <f>SUM(F14:F15)</f>
        <v>2520</v>
      </c>
    </row>
    <row r="17" spans="2:6" x14ac:dyDescent="0.3">
      <c r="B17" s="26" t="s">
        <v>24</v>
      </c>
      <c r="C17" s="27" t="s">
        <v>5</v>
      </c>
      <c r="D17" s="48">
        <v>50</v>
      </c>
      <c r="E17" s="52"/>
      <c r="F17" s="50">
        <f>(F16*D17/100)</f>
        <v>1260</v>
      </c>
    </row>
    <row r="18" spans="2:6" ht="15" thickBot="1" x14ac:dyDescent="0.35">
      <c r="B18" s="41" t="s">
        <v>22</v>
      </c>
      <c r="C18" s="42"/>
      <c r="D18" s="53"/>
      <c r="E18" s="54"/>
      <c r="F18" s="55">
        <f>(F16+F17)</f>
        <v>3780</v>
      </c>
    </row>
    <row r="19" spans="2:6" x14ac:dyDescent="0.3">
      <c r="C19" s="2"/>
      <c r="D19" s="2"/>
      <c r="E19" s="3"/>
      <c r="F19" s="3"/>
    </row>
    <row r="20" spans="2:6" ht="15" thickBot="1" x14ac:dyDescent="0.35">
      <c r="B20" s="1"/>
      <c r="C20" s="2"/>
      <c r="D20" s="2"/>
      <c r="E20" s="3"/>
      <c r="F20" s="3"/>
    </row>
    <row r="21" spans="2:6" ht="15" thickBot="1" x14ac:dyDescent="0.35">
      <c r="B21" s="116" t="s">
        <v>8</v>
      </c>
      <c r="C21" s="85"/>
      <c r="D21" s="85"/>
      <c r="E21" s="75"/>
      <c r="F21" s="75"/>
    </row>
    <row r="22" spans="2:6" x14ac:dyDescent="0.3">
      <c r="B22" s="118" t="s">
        <v>54</v>
      </c>
      <c r="C22" s="90" t="s">
        <v>13</v>
      </c>
      <c r="D22" s="90">
        <v>2E-3</v>
      </c>
      <c r="E22" s="81">
        <v>3390</v>
      </c>
      <c r="F22" s="91">
        <f>(D22*E22)</f>
        <v>6.78</v>
      </c>
    </row>
    <row r="23" spans="2:6" ht="15" thickBot="1" x14ac:dyDescent="0.35">
      <c r="B23" s="118" t="s">
        <v>56</v>
      </c>
      <c r="C23" s="90" t="s">
        <v>13</v>
      </c>
      <c r="D23" s="90">
        <v>2E-3</v>
      </c>
      <c r="E23" s="81">
        <v>1990</v>
      </c>
      <c r="F23" s="91">
        <f>D23*E23</f>
        <v>3.98</v>
      </c>
    </row>
    <row r="24" spans="2:6" ht="15" thickBot="1" x14ac:dyDescent="0.35">
      <c r="B24" s="116" t="s">
        <v>22</v>
      </c>
      <c r="C24" s="85"/>
      <c r="D24" s="85"/>
      <c r="E24" s="75"/>
      <c r="F24" s="19">
        <f>(F22++F23)</f>
        <v>10.76</v>
      </c>
    </row>
    <row r="27" spans="2:6" ht="15" thickBot="1" x14ac:dyDescent="0.35">
      <c r="B27" s="1"/>
      <c r="C27" s="2"/>
      <c r="D27" s="2"/>
      <c r="E27" s="4"/>
      <c r="F27" s="24"/>
    </row>
    <row r="28" spans="2:6" ht="15" thickBot="1" x14ac:dyDescent="0.35">
      <c r="B28" s="190" t="s">
        <v>10</v>
      </c>
      <c r="C28" s="62"/>
      <c r="D28" s="62"/>
      <c r="E28" s="63"/>
      <c r="F28" s="36">
        <f>(F10+F18+F24)</f>
        <v>4126.2350000000006</v>
      </c>
    </row>
    <row r="29" spans="2:6" ht="15" thickBot="1" x14ac:dyDescent="0.35">
      <c r="B29" s="67" t="s">
        <v>11</v>
      </c>
      <c r="C29" s="65" t="s">
        <v>5</v>
      </c>
      <c r="D29" s="65">
        <v>15</v>
      </c>
      <c r="E29" s="66"/>
      <c r="F29" s="40">
        <f>(F28*D29/100)</f>
        <v>618.93525000000011</v>
      </c>
    </row>
    <row r="30" spans="2:6" ht="15" thickBot="1" x14ac:dyDescent="0.35">
      <c r="B30" s="67" t="s">
        <v>16</v>
      </c>
      <c r="C30" s="68" t="s">
        <v>5</v>
      </c>
      <c r="D30" s="68">
        <v>15</v>
      </c>
      <c r="E30" s="69"/>
      <c r="F30" s="44">
        <f>F28*D30/100</f>
        <v>618.93525000000011</v>
      </c>
    </row>
    <row r="31" spans="2:6" ht="15" thickBot="1" x14ac:dyDescent="0.35">
      <c r="B31" s="16" t="s">
        <v>12</v>
      </c>
      <c r="C31" s="17"/>
      <c r="D31" s="17"/>
      <c r="E31" s="18"/>
      <c r="F31" s="19">
        <f>(F28+F29)</f>
        <v>4745.170250000001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B1:F31"/>
  <sheetViews>
    <sheetView topLeftCell="A19" workbookViewId="0">
      <selection activeCell="I10" sqref="I10"/>
    </sheetView>
  </sheetViews>
  <sheetFormatPr baseColWidth="10" defaultRowHeight="14.4" x14ac:dyDescent="0.3"/>
  <cols>
    <col min="2" max="2" width="24" customWidth="1"/>
    <col min="5" max="5" width="18.44140625" customWidth="1"/>
    <col min="6" max="6" width="15.6640625" customWidth="1"/>
  </cols>
  <sheetData>
    <row r="1" spans="2:6" ht="15" thickBot="1" x14ac:dyDescent="0.35"/>
    <row r="2" spans="2:6" ht="15" thickBot="1" x14ac:dyDescent="0.35">
      <c r="B2" s="8" t="s">
        <v>265</v>
      </c>
      <c r="C2" s="9"/>
      <c r="D2" s="9"/>
      <c r="E2" s="10"/>
      <c r="F2" s="11"/>
    </row>
    <row r="3" spans="2:6" ht="15" thickBot="1" x14ac:dyDescent="0.35">
      <c r="C3" s="2"/>
      <c r="D3" s="2"/>
      <c r="E3" s="3"/>
      <c r="F3" s="3"/>
    </row>
    <row r="4" spans="2:6" x14ac:dyDescent="0.3">
      <c r="B4" s="111" t="s">
        <v>0</v>
      </c>
      <c r="C4" s="14" t="s">
        <v>1</v>
      </c>
      <c r="D4" s="14" t="s">
        <v>2</v>
      </c>
      <c r="E4" s="15" t="s">
        <v>3</v>
      </c>
      <c r="F4" s="13" t="s">
        <v>4</v>
      </c>
    </row>
    <row r="5" spans="2:6" x14ac:dyDescent="0.3">
      <c r="B5" s="72" t="s">
        <v>266</v>
      </c>
      <c r="C5" s="71" t="s">
        <v>13</v>
      </c>
      <c r="D5" s="110">
        <v>0.05</v>
      </c>
      <c r="E5" s="29">
        <v>21990</v>
      </c>
      <c r="F5" s="70">
        <f>(D5*E5)</f>
        <v>1099.5</v>
      </c>
    </row>
    <row r="8" spans="2:6" x14ac:dyDescent="0.3">
      <c r="B8" s="72" t="s">
        <v>17</v>
      </c>
      <c r="C8" s="71"/>
      <c r="D8" s="71"/>
      <c r="E8" s="29">
        <v>0</v>
      </c>
      <c r="F8" s="70">
        <f>SUM(F5:F5)</f>
        <v>1099.5</v>
      </c>
    </row>
    <row r="9" spans="2:6" x14ac:dyDescent="0.3">
      <c r="B9" s="72" t="s">
        <v>18</v>
      </c>
      <c r="C9" s="71" t="s">
        <v>5</v>
      </c>
      <c r="D9" s="71">
        <v>5</v>
      </c>
      <c r="E9" s="29">
        <v>0</v>
      </c>
      <c r="F9" s="70">
        <f>(F8*D9/100)</f>
        <v>54.975000000000001</v>
      </c>
    </row>
    <row r="10" spans="2:6" ht="15" thickBot="1" x14ac:dyDescent="0.35">
      <c r="B10" s="112" t="s">
        <v>22</v>
      </c>
      <c r="C10" s="113"/>
      <c r="D10" s="113"/>
      <c r="E10" s="114"/>
      <c r="F10" s="115">
        <f>(F8+F9)</f>
        <v>1154.4749999999999</v>
      </c>
    </row>
    <row r="12" spans="2:6" ht="15" thickBot="1" x14ac:dyDescent="0.35"/>
    <row r="13" spans="2:6" x14ac:dyDescent="0.3">
      <c r="B13" s="12" t="s">
        <v>6</v>
      </c>
      <c r="C13" s="34"/>
      <c r="D13" s="45"/>
      <c r="E13" s="46"/>
      <c r="F13" s="47"/>
    </row>
    <row r="14" spans="2:6" x14ac:dyDescent="0.3">
      <c r="B14" s="26" t="s">
        <v>37</v>
      </c>
      <c r="C14" s="27" t="s">
        <v>7</v>
      </c>
      <c r="D14" s="48">
        <v>6.3E-2</v>
      </c>
      <c r="E14" s="49">
        <v>25000</v>
      </c>
      <c r="F14" s="50">
        <f>(D14*E14)</f>
        <v>1575</v>
      </c>
    </row>
    <row r="15" spans="2:6" ht="15" thickBot="1" x14ac:dyDescent="0.35">
      <c r="B15" s="26" t="s">
        <v>19</v>
      </c>
      <c r="C15" s="27" t="s">
        <v>7</v>
      </c>
      <c r="D15" s="48">
        <v>6.3E-2</v>
      </c>
      <c r="E15" s="49">
        <v>15000</v>
      </c>
      <c r="F15" s="50">
        <f>(D15*E15)</f>
        <v>945</v>
      </c>
    </row>
    <row r="16" spans="2:6" x14ac:dyDescent="0.3">
      <c r="B16" s="33" t="s">
        <v>17</v>
      </c>
      <c r="C16" s="34"/>
      <c r="D16" s="45"/>
      <c r="E16" s="46"/>
      <c r="F16" s="51">
        <f>SUM(F14:F15)</f>
        <v>2520</v>
      </c>
    </row>
    <row r="17" spans="2:6" x14ac:dyDescent="0.3">
      <c r="B17" s="26" t="s">
        <v>24</v>
      </c>
      <c r="C17" s="27" t="s">
        <v>5</v>
      </c>
      <c r="D17" s="48">
        <v>50</v>
      </c>
      <c r="E17" s="52"/>
      <c r="F17" s="50">
        <f>(F16*D17/100)</f>
        <v>1260</v>
      </c>
    </row>
    <row r="18" spans="2:6" ht="15" thickBot="1" x14ac:dyDescent="0.35">
      <c r="B18" s="41" t="s">
        <v>22</v>
      </c>
      <c r="C18" s="42"/>
      <c r="D18" s="53"/>
      <c r="E18" s="54"/>
      <c r="F18" s="55">
        <f>(F16+F17)</f>
        <v>3780</v>
      </c>
    </row>
    <row r="19" spans="2:6" x14ac:dyDescent="0.3">
      <c r="C19" s="2"/>
      <c r="D19" s="2"/>
      <c r="E19" s="3"/>
      <c r="F19" s="3"/>
    </row>
    <row r="20" spans="2:6" ht="15" thickBot="1" x14ac:dyDescent="0.35">
      <c r="B20" s="1"/>
      <c r="C20" s="2"/>
      <c r="D20" s="2"/>
      <c r="E20" s="3"/>
      <c r="F20" s="3"/>
    </row>
    <row r="21" spans="2:6" ht="15" thickBot="1" x14ac:dyDescent="0.35">
      <c r="B21" s="116" t="s">
        <v>8</v>
      </c>
      <c r="C21" s="85"/>
      <c r="D21" s="85"/>
      <c r="E21" s="75"/>
      <c r="F21" s="75"/>
    </row>
    <row r="22" spans="2:6" x14ac:dyDescent="0.3">
      <c r="B22" s="118" t="s">
        <v>54</v>
      </c>
      <c r="C22" s="90" t="s">
        <v>13</v>
      </c>
      <c r="D22" s="90">
        <v>2E-3</v>
      </c>
      <c r="E22" s="81">
        <v>3390</v>
      </c>
      <c r="F22" s="91">
        <f>(D22*E22)</f>
        <v>6.78</v>
      </c>
    </row>
    <row r="23" spans="2:6" ht="15" thickBot="1" x14ac:dyDescent="0.35">
      <c r="B23" s="118" t="s">
        <v>56</v>
      </c>
      <c r="C23" s="90" t="s">
        <v>13</v>
      </c>
      <c r="D23" s="90">
        <v>2E-3</v>
      </c>
      <c r="E23" s="81">
        <v>1990</v>
      </c>
      <c r="F23" s="91">
        <f>D23*E23</f>
        <v>3.98</v>
      </c>
    </row>
    <row r="24" spans="2:6" ht="15" thickBot="1" x14ac:dyDescent="0.35">
      <c r="B24" s="116" t="s">
        <v>22</v>
      </c>
      <c r="C24" s="85"/>
      <c r="D24" s="85"/>
      <c r="E24" s="75"/>
      <c r="F24" s="19">
        <f>(F22++F23)</f>
        <v>10.76</v>
      </c>
    </row>
    <row r="27" spans="2:6" ht="15" thickBot="1" x14ac:dyDescent="0.35">
      <c r="B27" s="1"/>
      <c r="C27" s="2"/>
      <c r="D27" s="2"/>
      <c r="E27" s="4"/>
      <c r="F27" s="24"/>
    </row>
    <row r="28" spans="2:6" ht="15" thickBot="1" x14ac:dyDescent="0.35">
      <c r="B28" s="190" t="s">
        <v>10</v>
      </c>
      <c r="C28" s="62"/>
      <c r="D28" s="62"/>
      <c r="E28" s="63"/>
      <c r="F28" s="36">
        <f>(F10+F18+F24)</f>
        <v>4945.2350000000006</v>
      </c>
    </row>
    <row r="29" spans="2:6" ht="15" thickBot="1" x14ac:dyDescent="0.35">
      <c r="B29" s="67" t="s">
        <v>11</v>
      </c>
      <c r="C29" s="65" t="s">
        <v>5</v>
      </c>
      <c r="D29" s="65">
        <v>15</v>
      </c>
      <c r="E29" s="66"/>
      <c r="F29" s="40">
        <f>(F28*D29/100)</f>
        <v>741.78525000000013</v>
      </c>
    </row>
    <row r="30" spans="2:6" ht="15" thickBot="1" x14ac:dyDescent="0.35">
      <c r="B30" s="67" t="s">
        <v>16</v>
      </c>
      <c r="C30" s="68" t="s">
        <v>5</v>
      </c>
      <c r="D30" s="68">
        <v>15</v>
      </c>
      <c r="E30" s="69"/>
      <c r="F30" s="44">
        <f>F28*D30/100</f>
        <v>741.78525000000013</v>
      </c>
    </row>
    <row r="31" spans="2:6" ht="15" thickBot="1" x14ac:dyDescent="0.35">
      <c r="B31" s="16" t="s">
        <v>12</v>
      </c>
      <c r="C31" s="17"/>
      <c r="D31" s="17"/>
      <c r="E31" s="18"/>
      <c r="F31" s="19">
        <f>(F28+F29)</f>
        <v>5687.0202500000005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B1:F32"/>
  <sheetViews>
    <sheetView workbookViewId="0">
      <selection activeCell="I9" sqref="I9"/>
    </sheetView>
  </sheetViews>
  <sheetFormatPr baseColWidth="10" defaultRowHeight="14.4" x14ac:dyDescent="0.3"/>
  <cols>
    <col min="2" max="2" width="27.88671875" customWidth="1"/>
    <col min="5" max="6" width="17.5546875" customWidth="1"/>
  </cols>
  <sheetData>
    <row r="1" spans="2:6" ht="15" thickBot="1" x14ac:dyDescent="0.35"/>
    <row r="2" spans="2:6" ht="15" thickBot="1" x14ac:dyDescent="0.35">
      <c r="B2" s="8" t="s">
        <v>267</v>
      </c>
      <c r="C2" s="9"/>
      <c r="D2" s="9"/>
      <c r="E2" s="10"/>
      <c r="F2" s="11"/>
    </row>
    <row r="3" spans="2:6" ht="15" thickBot="1" x14ac:dyDescent="0.35">
      <c r="C3" s="2"/>
      <c r="D3" s="2"/>
      <c r="E3" s="3"/>
      <c r="F3" s="3"/>
    </row>
    <row r="4" spans="2:6" x14ac:dyDescent="0.3">
      <c r="B4" s="111" t="s">
        <v>0</v>
      </c>
      <c r="C4" s="14" t="s">
        <v>1</v>
      </c>
      <c r="D4" s="14" t="s">
        <v>2</v>
      </c>
      <c r="E4" s="15" t="s">
        <v>3</v>
      </c>
      <c r="F4" s="13" t="s">
        <v>4</v>
      </c>
    </row>
    <row r="5" spans="2:6" x14ac:dyDescent="0.3">
      <c r="B5" s="72" t="s">
        <v>268</v>
      </c>
      <c r="C5" s="71" t="s">
        <v>13</v>
      </c>
      <c r="D5" s="110">
        <v>0.05</v>
      </c>
      <c r="E5" s="29">
        <v>22990</v>
      </c>
      <c r="F5" s="70">
        <f>(D5*E5)</f>
        <v>1149.5</v>
      </c>
    </row>
    <row r="8" spans="2:6" x14ac:dyDescent="0.3">
      <c r="B8" s="72" t="s">
        <v>17</v>
      </c>
      <c r="C8" s="71"/>
      <c r="D8" s="71"/>
      <c r="E8" s="29">
        <v>0</v>
      </c>
      <c r="F8" s="70">
        <f>SUM(F5:F5)</f>
        <v>1149.5</v>
      </c>
    </row>
    <row r="9" spans="2:6" x14ac:dyDescent="0.3">
      <c r="B9" s="72" t="s">
        <v>18</v>
      </c>
      <c r="C9" s="71" t="s">
        <v>5</v>
      </c>
      <c r="D9" s="71">
        <v>5</v>
      </c>
      <c r="E9" s="29">
        <v>0</v>
      </c>
      <c r="F9" s="70">
        <f>(F8*D9/100)</f>
        <v>57.475000000000001</v>
      </c>
    </row>
    <row r="10" spans="2:6" ht="15" thickBot="1" x14ac:dyDescent="0.35">
      <c r="B10" s="112" t="s">
        <v>22</v>
      </c>
      <c r="C10" s="113"/>
      <c r="D10" s="113"/>
      <c r="E10" s="114"/>
      <c r="F10" s="115">
        <f>(F8+F9)</f>
        <v>1206.9749999999999</v>
      </c>
    </row>
    <row r="12" spans="2:6" ht="15" thickBot="1" x14ac:dyDescent="0.35"/>
    <row r="13" spans="2:6" x14ac:dyDescent="0.3">
      <c r="B13" s="12" t="s">
        <v>6</v>
      </c>
      <c r="C13" s="34"/>
      <c r="D13" s="45"/>
      <c r="E13" s="46"/>
      <c r="F13" s="47"/>
    </row>
    <row r="14" spans="2:6" x14ac:dyDescent="0.3">
      <c r="B14" s="26" t="s">
        <v>37</v>
      </c>
      <c r="C14" s="27" t="s">
        <v>7</v>
      </c>
      <c r="D14" s="48">
        <v>6.3E-2</v>
      </c>
      <c r="E14" s="49">
        <v>40000</v>
      </c>
      <c r="F14" s="50">
        <f>(D14*E14)</f>
        <v>2520</v>
      </c>
    </row>
    <row r="15" spans="2:6" ht="15" thickBot="1" x14ac:dyDescent="0.35">
      <c r="B15" s="26" t="s">
        <v>19</v>
      </c>
      <c r="C15" s="27" t="s">
        <v>7</v>
      </c>
      <c r="D15" s="48">
        <v>6.3E-2</v>
      </c>
      <c r="E15" s="49">
        <v>30000</v>
      </c>
      <c r="F15" s="50">
        <f>(D15*E15)</f>
        <v>1890</v>
      </c>
    </row>
    <row r="16" spans="2:6" x14ac:dyDescent="0.3">
      <c r="B16" s="33" t="s">
        <v>17</v>
      </c>
      <c r="C16" s="34"/>
      <c r="D16" s="45"/>
      <c r="E16" s="46"/>
      <c r="F16" s="51">
        <f>SUM(F14:F15)</f>
        <v>4410</v>
      </c>
    </row>
    <row r="17" spans="2:6" x14ac:dyDescent="0.3">
      <c r="B17" s="26" t="s">
        <v>24</v>
      </c>
      <c r="C17" s="27" t="s">
        <v>5</v>
      </c>
      <c r="D17" s="48">
        <v>50</v>
      </c>
      <c r="E17" s="52"/>
      <c r="F17" s="50">
        <f>(F16*D17/100)</f>
        <v>2205</v>
      </c>
    </row>
    <row r="18" spans="2:6" ht="15" thickBot="1" x14ac:dyDescent="0.35">
      <c r="B18" s="41" t="s">
        <v>22</v>
      </c>
      <c r="C18" s="42"/>
      <c r="D18" s="53"/>
      <c r="E18" s="54"/>
      <c r="F18" s="55">
        <f>(F16+F17)</f>
        <v>6615</v>
      </c>
    </row>
    <row r="19" spans="2:6" x14ac:dyDescent="0.3">
      <c r="C19" s="2"/>
      <c r="D19" s="2"/>
      <c r="E19" s="3"/>
      <c r="F19" s="3"/>
    </row>
    <row r="20" spans="2:6" ht="15" thickBot="1" x14ac:dyDescent="0.35">
      <c r="B20" s="1"/>
      <c r="C20" s="2"/>
      <c r="D20" s="2"/>
      <c r="E20" s="3"/>
      <c r="F20" s="3"/>
    </row>
    <row r="21" spans="2:6" ht="15" thickBot="1" x14ac:dyDescent="0.35">
      <c r="B21" s="116" t="s">
        <v>8</v>
      </c>
      <c r="C21" s="85"/>
      <c r="D21" s="85"/>
      <c r="E21" s="75"/>
      <c r="F21" s="75"/>
    </row>
    <row r="22" spans="2:6" x14ac:dyDescent="0.3">
      <c r="B22" s="118" t="s">
        <v>54</v>
      </c>
      <c r="C22" s="90" t="s">
        <v>13</v>
      </c>
      <c r="D22" s="90">
        <v>2E-3</v>
      </c>
      <c r="E22" s="81">
        <v>3390</v>
      </c>
      <c r="F22" s="91">
        <f>(D22*E22)</f>
        <v>6.78</v>
      </c>
    </row>
    <row r="23" spans="2:6" x14ac:dyDescent="0.3">
      <c r="B23" s="118" t="s">
        <v>56</v>
      </c>
      <c r="C23" s="90" t="s">
        <v>13</v>
      </c>
      <c r="D23" s="90">
        <v>2E-3</v>
      </c>
      <c r="E23" s="81">
        <v>1990</v>
      </c>
      <c r="F23" s="91">
        <f>D23*E23</f>
        <v>3.98</v>
      </c>
    </row>
    <row r="24" spans="2:6" ht="15" thickBot="1" x14ac:dyDescent="0.35">
      <c r="B24" s="119" t="s">
        <v>55</v>
      </c>
      <c r="C24" s="93" t="s">
        <v>13</v>
      </c>
      <c r="D24" s="90">
        <v>2E-3</v>
      </c>
      <c r="E24" s="84">
        <v>4590</v>
      </c>
      <c r="F24" s="95">
        <f>D24*E24</f>
        <v>9.18</v>
      </c>
    </row>
    <row r="25" spans="2:6" ht="15" thickBot="1" x14ac:dyDescent="0.35">
      <c r="B25" s="116" t="s">
        <v>22</v>
      </c>
      <c r="C25" s="85"/>
      <c r="D25" s="85"/>
      <c r="E25" s="75"/>
      <c r="F25" s="19">
        <f>(F22++F23)</f>
        <v>10.76</v>
      </c>
    </row>
    <row r="28" spans="2:6" ht="15" thickBot="1" x14ac:dyDescent="0.35">
      <c r="B28" s="1"/>
      <c r="C28" s="2"/>
      <c r="D28" s="2"/>
      <c r="E28" s="4"/>
      <c r="F28" s="24"/>
    </row>
    <row r="29" spans="2:6" ht="15" thickBot="1" x14ac:dyDescent="0.35">
      <c r="B29" s="190" t="s">
        <v>10</v>
      </c>
      <c r="C29" s="62"/>
      <c r="D29" s="62"/>
      <c r="E29" s="63"/>
      <c r="F29" s="36">
        <f>(F10+F18+F25)</f>
        <v>7832.7350000000006</v>
      </c>
    </row>
    <row r="30" spans="2:6" ht="15" thickBot="1" x14ac:dyDescent="0.35">
      <c r="B30" s="67" t="s">
        <v>11</v>
      </c>
      <c r="C30" s="65" t="s">
        <v>5</v>
      </c>
      <c r="D30" s="65">
        <v>15</v>
      </c>
      <c r="E30" s="66"/>
      <c r="F30" s="40">
        <f>(F29*D30/100)</f>
        <v>1174.9102500000001</v>
      </c>
    </row>
    <row r="31" spans="2:6" ht="15" thickBot="1" x14ac:dyDescent="0.35">
      <c r="B31" s="67" t="s">
        <v>16</v>
      </c>
      <c r="C31" s="68" t="s">
        <v>5</v>
      </c>
      <c r="D31" s="68">
        <v>15</v>
      </c>
      <c r="E31" s="69"/>
      <c r="F31" s="44">
        <f>F29*D31/100</f>
        <v>1174.9102500000001</v>
      </c>
    </row>
    <row r="32" spans="2:6" ht="15" thickBot="1" x14ac:dyDescent="0.35">
      <c r="B32" s="16" t="s">
        <v>12</v>
      </c>
      <c r="C32" s="17"/>
      <c r="D32" s="17"/>
      <c r="E32" s="18"/>
      <c r="F32" s="19">
        <f>(F29+F30)</f>
        <v>9007.6452500000014</v>
      </c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B1:F41"/>
  <sheetViews>
    <sheetView topLeftCell="A22" workbookViewId="0">
      <selection activeCell="H45" sqref="H45"/>
    </sheetView>
  </sheetViews>
  <sheetFormatPr baseColWidth="10" defaultRowHeight="14.4" x14ac:dyDescent="0.3"/>
  <cols>
    <col min="2" max="2" width="28.44140625" bestFit="1" customWidth="1"/>
    <col min="3" max="4" width="11.44140625" style="2"/>
    <col min="5" max="5" width="16.6640625" style="3" bestFit="1" customWidth="1"/>
    <col min="6" max="6" width="13.44140625" style="3" bestFit="1" customWidth="1"/>
  </cols>
  <sheetData>
    <row r="1" spans="2:6" ht="15" thickBot="1" x14ac:dyDescent="0.35"/>
    <row r="2" spans="2:6" ht="15" thickBot="1" x14ac:dyDescent="0.35">
      <c r="B2" s="8" t="s">
        <v>64</v>
      </c>
      <c r="C2" s="9"/>
      <c r="D2" s="9"/>
      <c r="E2" s="10"/>
      <c r="F2" s="11"/>
    </row>
    <row r="4" spans="2:6" x14ac:dyDescent="0.3">
      <c r="B4" s="168" t="s">
        <v>0</v>
      </c>
      <c r="C4" s="71" t="s">
        <v>1</v>
      </c>
      <c r="D4" s="71" t="s">
        <v>2</v>
      </c>
      <c r="E4" s="169" t="s">
        <v>3</v>
      </c>
      <c r="F4" s="169" t="s">
        <v>4</v>
      </c>
    </row>
    <row r="5" spans="2:6" x14ac:dyDescent="0.3">
      <c r="B5" s="168" t="s">
        <v>43</v>
      </c>
      <c r="C5" s="71" t="s">
        <v>21</v>
      </c>
      <c r="D5" s="110">
        <v>1</v>
      </c>
      <c r="E5" s="169">
        <v>39990</v>
      </c>
      <c r="F5" s="169">
        <f t="shared" ref="F5:F13" si="0">(D5*E5)</f>
        <v>39990</v>
      </c>
    </row>
    <row r="6" spans="2:6" x14ac:dyDescent="0.3">
      <c r="B6" s="168" t="s">
        <v>234</v>
      </c>
      <c r="C6" s="71" t="s">
        <v>21</v>
      </c>
      <c r="D6" s="110">
        <v>2</v>
      </c>
      <c r="E6" s="169">
        <v>39991</v>
      </c>
      <c r="F6" s="169">
        <f t="shared" si="0"/>
        <v>79982</v>
      </c>
    </row>
    <row r="7" spans="2:6" x14ac:dyDescent="0.3">
      <c r="B7" s="168" t="s">
        <v>235</v>
      </c>
      <c r="C7" s="71" t="s">
        <v>21</v>
      </c>
      <c r="D7" s="110">
        <v>1</v>
      </c>
      <c r="E7" s="169">
        <v>126990</v>
      </c>
      <c r="F7" s="169">
        <f t="shared" si="0"/>
        <v>126990</v>
      </c>
    </row>
    <row r="8" spans="2:6" x14ac:dyDescent="0.3">
      <c r="B8" s="168" t="s">
        <v>236</v>
      </c>
      <c r="C8" s="71" t="s">
        <v>21</v>
      </c>
      <c r="D8" s="110">
        <v>1</v>
      </c>
      <c r="E8" s="169">
        <v>27990</v>
      </c>
      <c r="F8" s="169">
        <f t="shared" si="0"/>
        <v>27990</v>
      </c>
    </row>
    <row r="9" spans="2:6" x14ac:dyDescent="0.3">
      <c r="B9" s="168" t="s">
        <v>237</v>
      </c>
      <c r="C9" s="71" t="s">
        <v>21</v>
      </c>
      <c r="D9" s="110">
        <v>1</v>
      </c>
      <c r="E9" s="169">
        <v>33470</v>
      </c>
      <c r="F9" s="169">
        <f t="shared" si="0"/>
        <v>33470</v>
      </c>
    </row>
    <row r="10" spans="2:6" x14ac:dyDescent="0.3">
      <c r="B10" s="168" t="s">
        <v>238</v>
      </c>
      <c r="C10" s="71" t="s">
        <v>21</v>
      </c>
      <c r="D10" s="110">
        <v>1</v>
      </c>
      <c r="E10" s="169">
        <v>195490</v>
      </c>
      <c r="F10" s="169">
        <f t="shared" si="0"/>
        <v>195490</v>
      </c>
    </row>
    <row r="11" spans="2:6" x14ac:dyDescent="0.3">
      <c r="B11" s="168" t="s">
        <v>239</v>
      </c>
      <c r="C11" s="71" t="s">
        <v>21</v>
      </c>
      <c r="D11" s="110">
        <v>1</v>
      </c>
      <c r="E11" s="169">
        <v>349990</v>
      </c>
      <c r="F11" s="169">
        <f t="shared" si="0"/>
        <v>349990</v>
      </c>
    </row>
    <row r="12" spans="2:6" x14ac:dyDescent="0.3">
      <c r="B12" s="168" t="s">
        <v>240</v>
      </c>
      <c r="C12" s="71" t="s">
        <v>21</v>
      </c>
      <c r="D12" s="110">
        <v>1</v>
      </c>
      <c r="E12" s="169">
        <v>299990</v>
      </c>
      <c r="F12" s="169">
        <f t="shared" si="0"/>
        <v>299990</v>
      </c>
    </row>
    <row r="13" spans="2:6" x14ac:dyDescent="0.3">
      <c r="B13" s="168" t="s">
        <v>241</v>
      </c>
      <c r="C13" s="71" t="s">
        <v>21</v>
      </c>
      <c r="D13" s="110">
        <v>1</v>
      </c>
      <c r="E13" s="169">
        <v>72990</v>
      </c>
      <c r="F13" s="169">
        <f t="shared" si="0"/>
        <v>72990</v>
      </c>
    </row>
    <row r="14" spans="2:6" x14ac:dyDescent="0.3">
      <c r="B14" s="168" t="s">
        <v>62</v>
      </c>
      <c r="C14" s="71" t="s">
        <v>21</v>
      </c>
      <c r="D14" s="110">
        <v>0.17</v>
      </c>
      <c r="E14" s="169">
        <v>1690</v>
      </c>
      <c r="F14" s="169">
        <f>(D14*E14)</f>
        <v>287.3</v>
      </c>
    </row>
    <row r="15" spans="2:6" x14ac:dyDescent="0.3">
      <c r="B15" s="168" t="s">
        <v>61</v>
      </c>
      <c r="C15" s="71" t="s">
        <v>21</v>
      </c>
      <c r="D15" s="71"/>
      <c r="E15" s="169">
        <v>0</v>
      </c>
      <c r="F15" s="169">
        <f>(D15*E15)</f>
        <v>0</v>
      </c>
    </row>
    <row r="16" spans="2:6" x14ac:dyDescent="0.3">
      <c r="B16" s="206" t="s">
        <v>185</v>
      </c>
      <c r="C16" s="203" t="s">
        <v>21</v>
      </c>
      <c r="D16" s="203">
        <v>9</v>
      </c>
      <c r="E16" s="204">
        <v>2490</v>
      </c>
      <c r="F16" s="204">
        <f t="shared" ref="F16" si="1">(D16*E16)</f>
        <v>22410</v>
      </c>
    </row>
    <row r="17" spans="2:6" x14ac:dyDescent="0.3">
      <c r="B17" s="168" t="s">
        <v>17</v>
      </c>
      <c r="C17" s="71"/>
      <c r="D17" s="71"/>
      <c r="E17" s="169">
        <v>0</v>
      </c>
      <c r="F17" s="169">
        <f>SUM(F5:F16)</f>
        <v>1249579.3</v>
      </c>
    </row>
    <row r="18" spans="2:6" x14ac:dyDescent="0.3">
      <c r="B18" s="168" t="s">
        <v>18</v>
      </c>
      <c r="C18" s="71" t="s">
        <v>5</v>
      </c>
      <c r="D18" s="71">
        <v>5</v>
      </c>
      <c r="E18" s="169">
        <v>0</v>
      </c>
      <c r="F18" s="169">
        <f>(F17*D18/100)</f>
        <v>62478.964999999997</v>
      </c>
    </row>
    <row r="19" spans="2:6" x14ac:dyDescent="0.3">
      <c r="B19" s="168" t="s">
        <v>22</v>
      </c>
      <c r="C19" s="71"/>
      <c r="D19" s="71"/>
      <c r="E19" s="169"/>
      <c r="F19" s="169">
        <f>(F17+F18)</f>
        <v>1312058.2650000001</v>
      </c>
    </row>
    <row r="20" spans="2:6" x14ac:dyDescent="0.3">
      <c r="E20" s="205"/>
      <c r="F20" s="205"/>
    </row>
    <row r="21" spans="2:6" x14ac:dyDescent="0.3">
      <c r="E21" s="195"/>
      <c r="F21" s="195"/>
    </row>
    <row r="22" spans="2:6" x14ac:dyDescent="0.3">
      <c r="B22" s="168" t="s">
        <v>6</v>
      </c>
      <c r="C22" s="71"/>
      <c r="D22" s="71"/>
      <c r="E22" s="169"/>
      <c r="F22" s="169"/>
    </row>
    <row r="23" spans="2:6" x14ac:dyDescent="0.3">
      <c r="B23" s="168" t="s">
        <v>63</v>
      </c>
      <c r="C23" s="71" t="s">
        <v>7</v>
      </c>
      <c r="D23" s="71">
        <v>0.104</v>
      </c>
      <c r="E23" s="170">
        <v>25000</v>
      </c>
      <c r="F23" s="170">
        <f>(D23*E23)</f>
        <v>2600</v>
      </c>
    </row>
    <row r="24" spans="2:6" x14ac:dyDescent="0.3">
      <c r="B24" s="168" t="s">
        <v>146</v>
      </c>
      <c r="C24" s="71"/>
      <c r="D24" s="71">
        <v>0.104</v>
      </c>
      <c r="E24" s="170">
        <v>20000</v>
      </c>
      <c r="F24" s="170">
        <f>(D24*E24)</f>
        <v>2080</v>
      </c>
    </row>
    <row r="25" spans="2:6" x14ac:dyDescent="0.3">
      <c r="B25" s="168"/>
      <c r="C25" s="71"/>
      <c r="D25" s="71"/>
      <c r="E25" s="170">
        <v>0</v>
      </c>
      <c r="F25" s="170">
        <f>(D25*E25)</f>
        <v>0</v>
      </c>
    </row>
    <row r="26" spans="2:6" x14ac:dyDescent="0.3">
      <c r="B26" s="168" t="s">
        <v>17</v>
      </c>
      <c r="C26" s="71"/>
      <c r="D26" s="71"/>
      <c r="E26" s="169"/>
      <c r="F26" s="170">
        <f>SUM(F23:F25)</f>
        <v>4680</v>
      </c>
    </row>
    <row r="27" spans="2:6" x14ac:dyDescent="0.3">
      <c r="B27" s="168" t="s">
        <v>24</v>
      </c>
      <c r="C27" s="71" t="s">
        <v>5</v>
      </c>
      <c r="D27" s="71">
        <v>50</v>
      </c>
      <c r="E27" s="169"/>
      <c r="F27" s="170">
        <f>(F26*D27/100)</f>
        <v>2340</v>
      </c>
    </row>
    <row r="28" spans="2:6" x14ac:dyDescent="0.3">
      <c r="B28" s="168" t="s">
        <v>22</v>
      </c>
      <c r="C28" s="71"/>
      <c r="D28" s="71"/>
      <c r="E28" s="169"/>
      <c r="F28" s="170">
        <f>(F26+F27)</f>
        <v>7020</v>
      </c>
    </row>
    <row r="29" spans="2:6" x14ac:dyDescent="0.3">
      <c r="B29" s="168" t="s">
        <v>242</v>
      </c>
      <c r="C29" s="71"/>
      <c r="D29" s="71"/>
      <c r="E29" s="169"/>
      <c r="F29" s="170">
        <f>F28*21.65</f>
        <v>151983</v>
      </c>
    </row>
    <row r="30" spans="2:6" x14ac:dyDescent="0.3">
      <c r="E30" s="205"/>
      <c r="F30" s="205"/>
    </row>
    <row r="31" spans="2:6" x14ac:dyDescent="0.3">
      <c r="B31" s="126" t="s">
        <v>8</v>
      </c>
      <c r="C31" s="82"/>
      <c r="D31" s="82"/>
      <c r="E31" s="166"/>
      <c r="F31" s="166"/>
    </row>
    <row r="32" spans="2:6" x14ac:dyDescent="0.3">
      <c r="B32" s="126" t="s">
        <v>243</v>
      </c>
      <c r="C32" s="82" t="s">
        <v>13</v>
      </c>
      <c r="D32" s="82">
        <v>2E-3</v>
      </c>
      <c r="E32" s="166">
        <v>1190</v>
      </c>
      <c r="F32" s="166">
        <f>(D32*E32)</f>
        <v>2.38</v>
      </c>
    </row>
    <row r="33" spans="2:6" x14ac:dyDescent="0.3">
      <c r="B33" s="126" t="s">
        <v>244</v>
      </c>
      <c r="C33" s="82" t="s">
        <v>13</v>
      </c>
      <c r="D33" s="82">
        <v>2E-3</v>
      </c>
      <c r="E33" s="166">
        <v>34990</v>
      </c>
      <c r="F33" s="166">
        <f>(D33*E33)</f>
        <v>69.98</v>
      </c>
    </row>
    <row r="34" spans="2:6" x14ac:dyDescent="0.3">
      <c r="B34" s="126" t="s">
        <v>245</v>
      </c>
      <c r="C34" s="82" t="s">
        <v>13</v>
      </c>
      <c r="D34" s="82">
        <v>2E-3</v>
      </c>
      <c r="E34" s="166">
        <v>11690</v>
      </c>
      <c r="F34" s="166">
        <f>(D34*E34)</f>
        <v>23.38</v>
      </c>
    </row>
    <row r="35" spans="2:6" x14ac:dyDescent="0.3">
      <c r="B35" s="126" t="s">
        <v>22</v>
      </c>
      <c r="C35" s="82"/>
      <c r="D35" s="82"/>
      <c r="E35" s="166"/>
      <c r="F35" s="166">
        <f ca="1">SUM(F32:F37)</f>
        <v>30.54</v>
      </c>
    </row>
    <row r="36" spans="2:6" x14ac:dyDescent="0.3">
      <c r="B36" s="143"/>
      <c r="C36" s="144"/>
      <c r="D36" s="144"/>
      <c r="E36" s="148"/>
      <c r="F36" s="148"/>
    </row>
    <row r="37" spans="2:6" x14ac:dyDescent="0.3">
      <c r="B37" s="143"/>
      <c r="C37" s="144"/>
      <c r="D37" s="144"/>
      <c r="E37" s="148"/>
      <c r="F37" s="148"/>
    </row>
    <row r="38" spans="2:6" x14ac:dyDescent="0.3">
      <c r="B38" s="168" t="s">
        <v>10</v>
      </c>
      <c r="C38" s="71"/>
      <c r="D38" s="71"/>
      <c r="E38" s="169"/>
      <c r="F38" s="169">
        <v>1464072</v>
      </c>
    </row>
    <row r="39" spans="2:6" x14ac:dyDescent="0.3">
      <c r="B39" s="168" t="s">
        <v>11</v>
      </c>
      <c r="C39" s="71" t="s">
        <v>5</v>
      </c>
      <c r="D39" s="71">
        <v>15</v>
      </c>
      <c r="E39" s="169"/>
      <c r="F39" s="169">
        <v>219610</v>
      </c>
    </row>
    <row r="40" spans="2:6" x14ac:dyDescent="0.3">
      <c r="B40" s="168" t="s">
        <v>16</v>
      </c>
      <c r="C40" s="71" t="s">
        <v>5</v>
      </c>
      <c r="D40" s="71">
        <v>15</v>
      </c>
      <c r="E40" s="169"/>
      <c r="F40" s="169">
        <v>219610</v>
      </c>
    </row>
    <row r="41" spans="2:6" x14ac:dyDescent="0.3">
      <c r="B41" s="126" t="s">
        <v>12</v>
      </c>
      <c r="C41" s="82"/>
      <c r="D41" s="82"/>
      <c r="E41" s="166"/>
      <c r="F41" s="166">
        <f>SUM(F38:F40)</f>
        <v>1903292</v>
      </c>
    </row>
  </sheetData>
  <pageMargins left="0.7" right="0.7" top="0.75" bottom="0.75" header="0.3" footer="0.3"/>
  <pageSetup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B1:F36"/>
  <sheetViews>
    <sheetView workbookViewId="0">
      <selection activeCell="G11" sqref="G11"/>
    </sheetView>
  </sheetViews>
  <sheetFormatPr baseColWidth="10" defaultRowHeight="14.4" x14ac:dyDescent="0.3"/>
  <cols>
    <col min="2" max="2" width="27" bestFit="1" customWidth="1"/>
    <col min="3" max="4" width="11.44140625" style="2"/>
    <col min="5" max="5" width="16.6640625" style="3" bestFit="1" customWidth="1"/>
    <col min="6" max="6" width="13.44140625" style="3" bestFit="1" customWidth="1"/>
  </cols>
  <sheetData>
    <row r="1" spans="2:6" ht="15" thickBot="1" x14ac:dyDescent="0.35"/>
    <row r="2" spans="2:6" ht="15" thickBot="1" x14ac:dyDescent="0.35">
      <c r="B2" s="8" t="s">
        <v>30</v>
      </c>
      <c r="C2" s="9"/>
      <c r="D2" s="9"/>
      <c r="E2" s="10"/>
      <c r="F2" s="11"/>
    </row>
    <row r="3" spans="2:6" ht="15" thickBot="1" x14ac:dyDescent="0.35"/>
    <row r="4" spans="2:6" x14ac:dyDescent="0.3">
      <c r="B4" s="12" t="s">
        <v>0</v>
      </c>
      <c r="C4" s="20" t="s">
        <v>1</v>
      </c>
      <c r="D4" s="20" t="s">
        <v>2</v>
      </c>
      <c r="E4" s="21" t="s">
        <v>3</v>
      </c>
      <c r="F4" s="22" t="s">
        <v>4</v>
      </c>
    </row>
    <row r="5" spans="2:6" x14ac:dyDescent="0.3">
      <c r="B5" s="26" t="s">
        <v>31</v>
      </c>
      <c r="C5" s="27" t="s">
        <v>21</v>
      </c>
      <c r="D5" s="56">
        <v>5</v>
      </c>
      <c r="E5" s="29">
        <v>1550</v>
      </c>
      <c r="F5" s="30">
        <f t="shared" ref="F5:F11" si="0">(D5*E5)</f>
        <v>7750</v>
      </c>
    </row>
    <row r="6" spans="2:6" x14ac:dyDescent="0.3">
      <c r="B6" s="26" t="s">
        <v>32</v>
      </c>
      <c r="C6" s="27" t="s">
        <v>20</v>
      </c>
      <c r="D6" s="28">
        <v>0.36</v>
      </c>
      <c r="E6" s="29">
        <v>2460</v>
      </c>
      <c r="F6" s="30">
        <f t="shared" si="0"/>
        <v>885.6</v>
      </c>
    </row>
    <row r="7" spans="2:6" x14ac:dyDescent="0.3">
      <c r="B7" s="26" t="s">
        <v>33</v>
      </c>
      <c r="C7" s="27" t="s">
        <v>21</v>
      </c>
      <c r="D7" s="27">
        <v>3</v>
      </c>
      <c r="E7" s="29">
        <v>2950</v>
      </c>
      <c r="F7" s="30">
        <f t="shared" si="0"/>
        <v>8850</v>
      </c>
    </row>
    <row r="8" spans="2:6" x14ac:dyDescent="0.3">
      <c r="B8" s="31" t="s">
        <v>38</v>
      </c>
      <c r="C8" s="27" t="s">
        <v>21</v>
      </c>
      <c r="D8" s="27">
        <v>2</v>
      </c>
      <c r="E8" s="32">
        <v>1420</v>
      </c>
      <c r="F8" s="30">
        <f t="shared" si="0"/>
        <v>2840</v>
      </c>
    </row>
    <row r="9" spans="2:6" x14ac:dyDescent="0.3">
      <c r="B9" s="31" t="s">
        <v>39</v>
      </c>
      <c r="C9" s="27" t="s">
        <v>20</v>
      </c>
      <c r="D9" s="27">
        <v>0.4</v>
      </c>
      <c r="E9" s="32">
        <v>840</v>
      </c>
      <c r="F9" s="30">
        <f t="shared" si="0"/>
        <v>336</v>
      </c>
    </row>
    <row r="10" spans="2:6" x14ac:dyDescent="0.3">
      <c r="B10" s="31" t="s">
        <v>40</v>
      </c>
      <c r="C10" s="27" t="s">
        <v>13</v>
      </c>
      <c r="D10" s="27">
        <v>0.86</v>
      </c>
      <c r="E10" s="32">
        <v>8990</v>
      </c>
      <c r="F10" s="30">
        <f t="shared" si="0"/>
        <v>7731.4</v>
      </c>
    </row>
    <row r="11" spans="2:6" ht="15" thickBot="1" x14ac:dyDescent="0.35">
      <c r="B11" s="174"/>
      <c r="C11" s="27"/>
      <c r="D11" s="27">
        <v>0</v>
      </c>
      <c r="E11" s="32">
        <v>0</v>
      </c>
      <c r="F11" s="30">
        <f t="shared" si="0"/>
        <v>0</v>
      </c>
    </row>
    <row r="12" spans="2:6" ht="15" thickBot="1" x14ac:dyDescent="0.35">
      <c r="B12" s="160" t="s">
        <v>17</v>
      </c>
      <c r="C12" s="224"/>
      <c r="D12" s="224"/>
      <c r="E12" s="225">
        <v>0</v>
      </c>
      <c r="F12" s="159">
        <f>SUM(F5:F11)</f>
        <v>28393</v>
      </c>
    </row>
    <row r="13" spans="2:6" ht="15" thickBot="1" x14ac:dyDescent="0.35">
      <c r="B13" s="73" t="s">
        <v>18</v>
      </c>
      <c r="C13" s="85" t="s">
        <v>5</v>
      </c>
      <c r="D13" s="85">
        <v>5</v>
      </c>
      <c r="E13" s="226">
        <v>0</v>
      </c>
      <c r="F13" s="19">
        <f>(F12*D13/100)</f>
        <v>1419.65</v>
      </c>
    </row>
    <row r="14" spans="2:6" ht="15" thickBot="1" x14ac:dyDescent="0.35">
      <c r="B14" s="87" t="s">
        <v>22</v>
      </c>
      <c r="C14" s="227"/>
      <c r="D14" s="227"/>
      <c r="E14" s="228"/>
      <c r="F14" s="229">
        <f>(F12+F13)</f>
        <v>29812.65</v>
      </c>
    </row>
    <row r="15" spans="2:6" ht="15" thickBot="1" x14ac:dyDescent="0.35">
      <c r="E15" s="4"/>
      <c r="F15" s="4"/>
    </row>
    <row r="16" spans="2:6" x14ac:dyDescent="0.3">
      <c r="B16" s="12" t="s">
        <v>6</v>
      </c>
      <c r="C16" s="34"/>
      <c r="D16" s="45"/>
      <c r="E16" s="46"/>
      <c r="F16" s="47"/>
    </row>
    <row r="17" spans="2:6" x14ac:dyDescent="0.3">
      <c r="B17" s="26" t="s">
        <v>15</v>
      </c>
      <c r="C17" s="27" t="s">
        <v>7</v>
      </c>
      <c r="D17" s="48">
        <v>6.25E-2</v>
      </c>
      <c r="E17" s="49">
        <v>45000</v>
      </c>
      <c r="F17" s="50">
        <f>(D17*E17)</f>
        <v>2812.5</v>
      </c>
    </row>
    <row r="18" spans="2:6" x14ac:dyDescent="0.3">
      <c r="B18" s="26" t="s">
        <v>37</v>
      </c>
      <c r="C18" s="27" t="s">
        <v>7</v>
      </c>
      <c r="D18" s="48">
        <v>6.25E-2</v>
      </c>
      <c r="E18" s="49">
        <v>40000</v>
      </c>
      <c r="F18" s="50">
        <f>(D18*E18)</f>
        <v>2500</v>
      </c>
    </row>
    <row r="19" spans="2:6" x14ac:dyDescent="0.3">
      <c r="B19" s="26" t="s">
        <v>19</v>
      </c>
      <c r="C19" s="27" t="s">
        <v>7</v>
      </c>
      <c r="D19" s="48">
        <v>6.25E-2</v>
      </c>
      <c r="E19" s="49">
        <v>30000</v>
      </c>
      <c r="F19" s="50">
        <f>(D19*E19)</f>
        <v>1875</v>
      </c>
    </row>
    <row r="20" spans="2:6" ht="15" thickBot="1" x14ac:dyDescent="0.35">
      <c r="B20" s="31"/>
      <c r="C20" s="57" t="s">
        <v>7</v>
      </c>
      <c r="D20" s="58">
        <v>0</v>
      </c>
      <c r="E20" s="59">
        <v>0</v>
      </c>
      <c r="F20" s="60">
        <f>(D20*E20)</f>
        <v>0</v>
      </c>
    </row>
    <row r="21" spans="2:6" x14ac:dyDescent="0.3">
      <c r="B21" s="33" t="s">
        <v>17</v>
      </c>
      <c r="C21" s="34"/>
      <c r="D21" s="45"/>
      <c r="E21" s="46"/>
      <c r="F21" s="51">
        <f>(F17+F20)</f>
        <v>2812.5</v>
      </c>
    </row>
    <row r="22" spans="2:6" x14ac:dyDescent="0.3">
      <c r="B22" s="26" t="s">
        <v>24</v>
      </c>
      <c r="C22" s="27" t="s">
        <v>5</v>
      </c>
      <c r="D22" s="48">
        <v>50</v>
      </c>
      <c r="E22" s="52"/>
      <c r="F22" s="50">
        <f>(F21*D22/100)</f>
        <v>1406.25</v>
      </c>
    </row>
    <row r="23" spans="2:6" ht="15" thickBot="1" x14ac:dyDescent="0.35">
      <c r="B23" s="41" t="s">
        <v>22</v>
      </c>
      <c r="C23" s="42"/>
      <c r="D23" s="53"/>
      <c r="E23" s="54"/>
      <c r="F23" s="55">
        <f>(F21+F22)</f>
        <v>4218.75</v>
      </c>
    </row>
    <row r="24" spans="2:6" ht="15" thickBot="1" x14ac:dyDescent="0.35">
      <c r="B24" s="1"/>
    </row>
    <row r="25" spans="2:6" ht="15" thickBot="1" x14ac:dyDescent="0.35">
      <c r="B25" s="16" t="s">
        <v>8</v>
      </c>
      <c r="C25" s="17"/>
      <c r="D25" s="17"/>
      <c r="E25" s="107"/>
      <c r="F25" s="108"/>
    </row>
    <row r="26" spans="2:6" x14ac:dyDescent="0.3">
      <c r="B26" s="103" t="s">
        <v>34</v>
      </c>
      <c r="C26" s="104" t="s">
        <v>13</v>
      </c>
      <c r="D26" s="104">
        <v>2E-3</v>
      </c>
      <c r="E26" s="105">
        <v>14990</v>
      </c>
      <c r="F26" s="106">
        <f>(D26*E26)</f>
        <v>29.98</v>
      </c>
    </row>
    <row r="27" spans="2:6" x14ac:dyDescent="0.3">
      <c r="B27" s="98" t="s">
        <v>35</v>
      </c>
      <c r="C27" s="82" t="s">
        <v>13</v>
      </c>
      <c r="D27" s="82">
        <v>2E-3</v>
      </c>
      <c r="E27" s="97">
        <v>34990</v>
      </c>
      <c r="F27" s="99">
        <f>(D27*E27)</f>
        <v>69.98</v>
      </c>
    </row>
    <row r="28" spans="2:6" x14ac:dyDescent="0.3">
      <c r="B28" s="98" t="s">
        <v>58</v>
      </c>
      <c r="C28" s="82" t="s">
        <v>13</v>
      </c>
      <c r="D28" s="82">
        <v>2E-3</v>
      </c>
      <c r="E28" s="97">
        <v>10990</v>
      </c>
      <c r="F28" s="99">
        <f>(D28*E28)</f>
        <v>21.98</v>
      </c>
    </row>
    <row r="29" spans="2:6" x14ac:dyDescent="0.3">
      <c r="B29" s="98" t="s">
        <v>59</v>
      </c>
      <c r="C29" s="82" t="s">
        <v>13</v>
      </c>
      <c r="D29" s="82">
        <v>2E-3</v>
      </c>
      <c r="E29" s="97">
        <v>3390</v>
      </c>
      <c r="F29" s="99">
        <f>SUM(F26:F28)</f>
        <v>121.94000000000001</v>
      </c>
    </row>
    <row r="30" spans="2:6" ht="15" thickBot="1" x14ac:dyDescent="0.35">
      <c r="B30" s="100"/>
      <c r="C30" s="83"/>
      <c r="D30" s="83"/>
      <c r="E30" s="101"/>
      <c r="F30" s="102"/>
    </row>
    <row r="31" spans="2:6" ht="15" thickBot="1" x14ac:dyDescent="0.35">
      <c r="B31" s="16" t="s">
        <v>22</v>
      </c>
      <c r="C31" s="17"/>
      <c r="D31" s="17"/>
      <c r="E31" s="107"/>
      <c r="F31" s="109">
        <f>SUM(F26:F29)</f>
        <v>243.88000000000002</v>
      </c>
    </row>
    <row r="32" spans="2:6" ht="15" thickBot="1" x14ac:dyDescent="0.35">
      <c r="B32" s="23"/>
      <c r="E32" s="4"/>
      <c r="F32" s="24"/>
    </row>
    <row r="33" spans="2:6" ht="15" thickBot="1" x14ac:dyDescent="0.35">
      <c r="B33" s="61" t="s">
        <v>10</v>
      </c>
      <c r="C33" s="62"/>
      <c r="D33" s="62"/>
      <c r="E33" s="63"/>
      <c r="F33" s="36">
        <f>(F14+F23+F31)</f>
        <v>34275.279999999999</v>
      </c>
    </row>
    <row r="34" spans="2:6" ht="15" thickBot="1" x14ac:dyDescent="0.35">
      <c r="B34" s="64" t="s">
        <v>11</v>
      </c>
      <c r="C34" s="65" t="s">
        <v>5</v>
      </c>
      <c r="D34" s="65">
        <v>15</v>
      </c>
      <c r="E34" s="66"/>
      <c r="F34" s="40">
        <f>(F33*D34/100)</f>
        <v>5141.2919999999995</v>
      </c>
    </row>
    <row r="35" spans="2:6" ht="15" thickBot="1" x14ac:dyDescent="0.35">
      <c r="B35" s="67" t="s">
        <v>16</v>
      </c>
      <c r="C35" s="68" t="s">
        <v>5</v>
      </c>
      <c r="D35" s="68">
        <v>15</v>
      </c>
      <c r="E35" s="69"/>
      <c r="F35" s="44">
        <f>F33*D35/100</f>
        <v>5141.2919999999995</v>
      </c>
    </row>
    <row r="36" spans="2:6" ht="15" thickBot="1" x14ac:dyDescent="0.35">
      <c r="B36" s="16" t="s">
        <v>12</v>
      </c>
      <c r="C36" s="17"/>
      <c r="D36" s="17"/>
      <c r="E36" s="18"/>
      <c r="F36" s="19">
        <f>(F33+F34)</f>
        <v>39416.572</v>
      </c>
    </row>
  </sheetData>
  <pageMargins left="0.7" right="0.7" top="0.75" bottom="0.75" header="0.3" footer="0.3"/>
  <pageSetup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B1:F34"/>
  <sheetViews>
    <sheetView workbookViewId="0">
      <selection activeCell="G16" sqref="G16"/>
    </sheetView>
  </sheetViews>
  <sheetFormatPr baseColWidth="10" defaultRowHeight="14.4" x14ac:dyDescent="0.3"/>
  <cols>
    <col min="2" max="2" width="42.5546875" customWidth="1"/>
    <col min="5" max="5" width="19.6640625" customWidth="1"/>
    <col min="6" max="6" width="20.33203125" customWidth="1"/>
  </cols>
  <sheetData>
    <row r="1" spans="2:6" ht="15" thickBot="1" x14ac:dyDescent="0.35"/>
    <row r="2" spans="2:6" ht="15" thickBot="1" x14ac:dyDescent="0.35">
      <c r="B2" s="8" t="s">
        <v>90</v>
      </c>
      <c r="C2" s="9"/>
      <c r="D2" s="9"/>
      <c r="E2" s="10"/>
      <c r="F2" s="11"/>
    </row>
    <row r="3" spans="2:6" ht="15" thickBot="1" x14ac:dyDescent="0.35">
      <c r="C3" s="2"/>
      <c r="D3" s="2"/>
      <c r="E3" s="3"/>
      <c r="F3" s="3"/>
    </row>
    <row r="4" spans="2:6" x14ac:dyDescent="0.3">
      <c r="B4" s="160" t="s">
        <v>0</v>
      </c>
      <c r="C4" s="216" t="s">
        <v>1</v>
      </c>
      <c r="D4" s="216" t="s">
        <v>2</v>
      </c>
      <c r="E4" s="217" t="s">
        <v>3</v>
      </c>
      <c r="F4" s="159" t="s">
        <v>4</v>
      </c>
    </row>
    <row r="5" spans="2:6" x14ac:dyDescent="0.3">
      <c r="B5" s="126" t="s">
        <v>69</v>
      </c>
      <c r="C5" s="82" t="s">
        <v>13</v>
      </c>
      <c r="D5" s="208">
        <v>0.32679999999999998</v>
      </c>
      <c r="E5" s="166">
        <v>103703</v>
      </c>
      <c r="F5" s="166">
        <f t="shared" ref="F5:F6" si="0">(D5*E5)</f>
        <v>33890.140399999997</v>
      </c>
    </row>
    <row r="6" spans="2:6" x14ac:dyDescent="0.3">
      <c r="B6" s="126" t="s">
        <v>70</v>
      </c>
      <c r="C6" s="82" t="s">
        <v>13</v>
      </c>
      <c r="D6" s="82">
        <v>4.7620000000000003E-2</v>
      </c>
      <c r="E6" s="166">
        <v>93590</v>
      </c>
      <c r="F6" s="166">
        <f t="shared" si="0"/>
        <v>4456.7557999999999</v>
      </c>
    </row>
    <row r="7" spans="2:6" x14ac:dyDescent="0.3">
      <c r="B7" s="171" t="s">
        <v>17</v>
      </c>
      <c r="C7" s="172"/>
      <c r="D7" s="172">
        <v>0</v>
      </c>
      <c r="E7" s="173">
        <v>0</v>
      </c>
      <c r="F7" s="173">
        <f>SUM(F5:F6)</f>
        <v>38346.896199999996</v>
      </c>
    </row>
    <row r="8" spans="2:6" x14ac:dyDescent="0.3">
      <c r="B8" s="171" t="s">
        <v>18</v>
      </c>
      <c r="C8" s="172" t="s">
        <v>5</v>
      </c>
      <c r="D8" s="172">
        <v>5</v>
      </c>
      <c r="E8" s="173">
        <v>0</v>
      </c>
      <c r="F8" s="173">
        <f>(F7*D8/100)</f>
        <v>1917.3448099999996</v>
      </c>
    </row>
    <row r="9" spans="2:6" x14ac:dyDescent="0.3">
      <c r="B9" s="171" t="s">
        <v>22</v>
      </c>
      <c r="C9" s="172"/>
      <c r="D9" s="172"/>
      <c r="E9" s="173"/>
      <c r="F9" s="173">
        <f>(F7+F8)</f>
        <v>40264.241009999998</v>
      </c>
    </row>
    <row r="12" spans="2:6" x14ac:dyDescent="0.3">
      <c r="B12" s="124"/>
      <c r="C12" s="125"/>
      <c r="D12" s="125"/>
      <c r="E12" s="167"/>
      <c r="F12" s="167"/>
    </row>
    <row r="13" spans="2:6" x14ac:dyDescent="0.3">
      <c r="B13" s="168" t="s">
        <v>6</v>
      </c>
      <c r="C13" s="71"/>
      <c r="D13" s="71"/>
      <c r="E13" s="169"/>
      <c r="F13" s="169"/>
    </row>
    <row r="14" spans="2:6" x14ac:dyDescent="0.3">
      <c r="B14" s="168" t="s">
        <v>205</v>
      </c>
      <c r="C14" s="71" t="s">
        <v>7</v>
      </c>
      <c r="D14" s="71">
        <v>4.1000000000000002E-2</v>
      </c>
      <c r="E14" s="170">
        <v>25000</v>
      </c>
      <c r="F14" s="170">
        <f>(D14*E14)</f>
        <v>1025</v>
      </c>
    </row>
    <row r="15" spans="2:6" x14ac:dyDescent="0.3">
      <c r="B15" s="168" t="s">
        <v>19</v>
      </c>
      <c r="C15" s="71" t="s">
        <v>7</v>
      </c>
      <c r="D15" s="71">
        <v>4.1000000000000002E-2</v>
      </c>
      <c r="E15" s="170">
        <v>20000</v>
      </c>
      <c r="F15" s="170">
        <f>(D15*E15)</f>
        <v>820</v>
      </c>
    </row>
    <row r="16" spans="2:6" x14ac:dyDescent="0.3">
      <c r="B16" s="168"/>
      <c r="C16" s="71" t="s">
        <v>7</v>
      </c>
      <c r="D16" s="71">
        <v>0</v>
      </c>
      <c r="E16" s="170">
        <v>0</v>
      </c>
      <c r="F16" s="170">
        <f>(D16*E16)</f>
        <v>0</v>
      </c>
    </row>
    <row r="17" spans="2:6" x14ac:dyDescent="0.3">
      <c r="B17" s="168" t="s">
        <v>17</v>
      </c>
      <c r="C17" s="71"/>
      <c r="D17" s="71">
        <v>0</v>
      </c>
      <c r="E17" s="169"/>
      <c r="F17" s="170">
        <f>SUM(F14:F16)</f>
        <v>1845</v>
      </c>
    </row>
    <row r="18" spans="2:6" x14ac:dyDescent="0.3">
      <c r="B18" s="168" t="s">
        <v>24</v>
      </c>
      <c r="C18" s="71" t="s">
        <v>5</v>
      </c>
      <c r="D18" s="71">
        <v>50</v>
      </c>
      <c r="E18" s="169"/>
      <c r="F18" s="170">
        <f>(F17*D18/100)</f>
        <v>922.5</v>
      </c>
    </row>
    <row r="19" spans="2:6" x14ac:dyDescent="0.3">
      <c r="B19" s="168" t="s">
        <v>22</v>
      </c>
      <c r="C19" s="71"/>
      <c r="D19" s="71"/>
      <c r="E19" s="169"/>
      <c r="F19" s="170">
        <f>(F17+F18)</f>
        <v>2767.5</v>
      </c>
    </row>
    <row r="20" spans="2:6" x14ac:dyDescent="0.3">
      <c r="B20" s="124"/>
      <c r="C20" s="125"/>
      <c r="D20" s="125"/>
      <c r="E20" s="167"/>
      <c r="F20" s="167"/>
    </row>
    <row r="21" spans="2:6" x14ac:dyDescent="0.3">
      <c r="B21" s="126" t="s">
        <v>8</v>
      </c>
      <c r="C21" s="82"/>
      <c r="D21" s="82"/>
      <c r="E21" s="166"/>
      <c r="F21" s="166"/>
    </row>
    <row r="22" spans="2:6" x14ac:dyDescent="0.3">
      <c r="B22" s="126" t="s">
        <v>156</v>
      </c>
      <c r="C22" s="82" t="s">
        <v>109</v>
      </c>
      <c r="D22" s="126">
        <v>1E-4</v>
      </c>
      <c r="E22" s="215">
        <v>25990</v>
      </c>
      <c r="F22" s="166">
        <f>(D22*E22)</f>
        <v>2.5990000000000002</v>
      </c>
    </row>
    <row r="23" spans="2:6" x14ac:dyDescent="0.3">
      <c r="B23" s="126" t="s">
        <v>169</v>
      </c>
      <c r="C23" s="82" t="s">
        <v>13</v>
      </c>
      <c r="D23" s="82">
        <v>1E-3</v>
      </c>
      <c r="E23" s="166">
        <v>40000</v>
      </c>
      <c r="F23" s="166">
        <f>(D23*E23)</f>
        <v>40</v>
      </c>
    </row>
    <row r="24" spans="2:6" x14ac:dyDescent="0.3">
      <c r="B24" s="126" t="s">
        <v>170</v>
      </c>
      <c r="C24" s="82" t="s">
        <v>13</v>
      </c>
      <c r="D24" s="82">
        <v>1E-3</v>
      </c>
      <c r="E24" s="166">
        <v>35000</v>
      </c>
      <c r="F24" s="166">
        <f>(D24*E24)</f>
        <v>35</v>
      </c>
    </row>
    <row r="25" spans="2:6" x14ac:dyDescent="0.3">
      <c r="B25" s="126" t="s">
        <v>206</v>
      </c>
      <c r="C25" s="82" t="s">
        <v>13</v>
      </c>
      <c r="D25" s="82">
        <v>1E-3</v>
      </c>
      <c r="E25" s="166">
        <v>40000</v>
      </c>
      <c r="F25" s="166">
        <f>(D25*E25)</f>
        <v>40</v>
      </c>
    </row>
    <row r="26" spans="2:6" x14ac:dyDescent="0.3">
      <c r="B26" s="126" t="s">
        <v>207</v>
      </c>
      <c r="C26" s="82" t="s">
        <v>13</v>
      </c>
      <c r="D26" s="82">
        <v>1E-3</v>
      </c>
      <c r="E26" s="166">
        <v>1790</v>
      </c>
      <c r="F26" s="166">
        <f>SUM(F22:F25)</f>
        <v>117.599</v>
      </c>
    </row>
    <row r="27" spans="2:6" x14ac:dyDescent="0.3">
      <c r="B27" s="126"/>
      <c r="C27" s="82"/>
      <c r="D27" s="82"/>
      <c r="E27" s="166"/>
      <c r="F27" s="166"/>
    </row>
    <row r="28" spans="2:6" x14ac:dyDescent="0.3">
      <c r="B28" s="126" t="s">
        <v>22</v>
      </c>
      <c r="C28" s="82"/>
      <c r="D28" s="82"/>
      <c r="E28" s="166"/>
      <c r="F28" s="166">
        <f>SUM(F22:F26)</f>
        <v>235.19800000000001</v>
      </c>
    </row>
    <row r="29" spans="2:6" x14ac:dyDescent="0.3">
      <c r="B29" s="124"/>
      <c r="C29" s="125"/>
      <c r="D29" s="125"/>
      <c r="E29" s="167"/>
      <c r="F29" s="149"/>
    </row>
    <row r="30" spans="2:6" x14ac:dyDescent="0.3">
      <c r="B30" s="124"/>
      <c r="C30" s="125"/>
      <c r="D30" s="125"/>
      <c r="E30" s="167"/>
      <c r="F30" s="167"/>
    </row>
    <row r="31" spans="2:6" x14ac:dyDescent="0.3">
      <c r="B31" s="168" t="s">
        <v>10</v>
      </c>
      <c r="C31" s="71"/>
      <c r="D31" s="71"/>
      <c r="E31" s="169"/>
      <c r="F31" s="169">
        <f>(F9+F19+F28)</f>
        <v>43266.939009999995</v>
      </c>
    </row>
    <row r="32" spans="2:6" x14ac:dyDescent="0.3">
      <c r="B32" s="168" t="s">
        <v>11</v>
      </c>
      <c r="C32" s="71" t="s">
        <v>5</v>
      </c>
      <c r="D32" s="71">
        <v>15</v>
      </c>
      <c r="E32" s="169"/>
      <c r="F32" s="169">
        <f>(F31*D32/100)</f>
        <v>6490.040851499999</v>
      </c>
    </row>
    <row r="33" spans="2:6" x14ac:dyDescent="0.3">
      <c r="B33" s="168" t="s">
        <v>16</v>
      </c>
      <c r="C33" s="71" t="s">
        <v>5</v>
      </c>
      <c r="D33" s="71">
        <v>15</v>
      </c>
      <c r="E33" s="169"/>
      <c r="F33" s="169">
        <f>F31*D33/100</f>
        <v>6490.040851499999</v>
      </c>
    </row>
    <row r="34" spans="2:6" x14ac:dyDescent="0.3">
      <c r="B34" s="126" t="s">
        <v>12</v>
      </c>
      <c r="C34" s="82"/>
      <c r="D34" s="82"/>
      <c r="E34" s="166"/>
      <c r="F34" s="166">
        <f>(F31+F32)</f>
        <v>49756.979861499996</v>
      </c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B1:F33"/>
  <sheetViews>
    <sheetView workbookViewId="0">
      <selection activeCell="B2" sqref="B2:F33"/>
    </sheetView>
  </sheetViews>
  <sheetFormatPr baseColWidth="10" defaultRowHeight="14.4" x14ac:dyDescent="0.3"/>
  <cols>
    <col min="2" max="2" width="45" customWidth="1"/>
    <col min="5" max="5" width="18.109375" customWidth="1"/>
    <col min="6" max="6" width="20.6640625" customWidth="1"/>
  </cols>
  <sheetData>
    <row r="1" spans="2:6" ht="15" thickBot="1" x14ac:dyDescent="0.35"/>
    <row r="2" spans="2:6" ht="15" thickBot="1" x14ac:dyDescent="0.35">
      <c r="B2" s="175" t="s">
        <v>181</v>
      </c>
      <c r="C2" s="176"/>
      <c r="D2" s="176"/>
      <c r="E2" s="177"/>
      <c r="F2" s="178"/>
    </row>
    <row r="3" spans="2:6" x14ac:dyDescent="0.3">
      <c r="B3" s="143"/>
      <c r="C3" s="144"/>
      <c r="D3" s="144"/>
      <c r="E3" s="145"/>
      <c r="F3" s="145"/>
    </row>
    <row r="4" spans="2:6" x14ac:dyDescent="0.3">
      <c r="B4" s="131" t="s">
        <v>0</v>
      </c>
      <c r="C4" s="132" t="s">
        <v>1</v>
      </c>
      <c r="D4" s="132" t="s">
        <v>2</v>
      </c>
      <c r="E4" s="165" t="s">
        <v>3</v>
      </c>
      <c r="F4" s="165" t="s">
        <v>4</v>
      </c>
    </row>
    <row r="5" spans="2:6" x14ac:dyDescent="0.3">
      <c r="B5" s="131" t="s">
        <v>246</v>
      </c>
      <c r="C5" s="132" t="s">
        <v>21</v>
      </c>
      <c r="D5" s="132">
        <v>1</v>
      </c>
      <c r="E5" s="165">
        <v>66290</v>
      </c>
      <c r="F5" s="165">
        <f>(D5*E5)</f>
        <v>66290</v>
      </c>
    </row>
    <row r="6" spans="2:6" x14ac:dyDescent="0.3">
      <c r="B6" s="131" t="s">
        <v>183</v>
      </c>
      <c r="C6" s="132" t="s">
        <v>21</v>
      </c>
      <c r="D6" s="193">
        <v>1</v>
      </c>
      <c r="E6" s="165">
        <v>9690</v>
      </c>
      <c r="F6" s="165">
        <f t="shared" ref="F6:F7" si="0">(D6*E6)</f>
        <v>9690</v>
      </c>
    </row>
    <row r="7" spans="2:6" x14ac:dyDescent="0.3">
      <c r="B7" s="131" t="s">
        <v>184</v>
      </c>
      <c r="C7" s="132" t="s">
        <v>21</v>
      </c>
      <c r="D7" s="132">
        <v>1</v>
      </c>
      <c r="E7" s="165">
        <v>3790</v>
      </c>
      <c r="F7" s="165">
        <f t="shared" si="0"/>
        <v>3790</v>
      </c>
    </row>
    <row r="8" spans="2:6" x14ac:dyDescent="0.3">
      <c r="B8" s="131" t="s">
        <v>186</v>
      </c>
      <c r="C8" s="132" t="s">
        <v>21</v>
      </c>
      <c r="D8" s="132">
        <v>1</v>
      </c>
      <c r="E8" s="165">
        <v>1390</v>
      </c>
      <c r="F8" s="165">
        <f>(D8*E8)</f>
        <v>1390</v>
      </c>
    </row>
    <row r="9" spans="2:6" x14ac:dyDescent="0.3">
      <c r="B9" s="131" t="s">
        <v>247</v>
      </c>
      <c r="C9" s="132" t="s">
        <v>21</v>
      </c>
      <c r="D9" s="132">
        <v>1</v>
      </c>
      <c r="E9" s="165">
        <v>33320</v>
      </c>
      <c r="F9" s="165">
        <f>(D9*E9)</f>
        <v>33320</v>
      </c>
    </row>
    <row r="10" spans="2:6" x14ac:dyDescent="0.3">
      <c r="B10" s="131" t="s">
        <v>17</v>
      </c>
      <c r="C10" s="132"/>
      <c r="D10" s="131"/>
      <c r="E10" s="131"/>
      <c r="F10" s="194">
        <f>(F5+F6+F7+F8+F9)</f>
        <v>114480</v>
      </c>
    </row>
    <row r="11" spans="2:6" x14ac:dyDescent="0.3">
      <c r="B11" s="131" t="s">
        <v>18</v>
      </c>
      <c r="C11" s="132" t="s">
        <v>5</v>
      </c>
      <c r="D11" s="132">
        <v>5</v>
      </c>
      <c r="E11" s="131"/>
      <c r="F11" s="194">
        <f>(F10*D11/100)</f>
        <v>5724</v>
      </c>
    </row>
    <row r="12" spans="2:6" x14ac:dyDescent="0.3">
      <c r="B12" s="131" t="s">
        <v>22</v>
      </c>
      <c r="C12" s="131"/>
      <c r="D12" s="131"/>
      <c r="E12" s="131"/>
      <c r="F12" s="194">
        <f>(F10+F11)</f>
        <v>120204</v>
      </c>
    </row>
    <row r="14" spans="2:6" x14ac:dyDescent="0.3">
      <c r="B14" s="168" t="s">
        <v>6</v>
      </c>
      <c r="C14" s="71"/>
      <c r="D14" s="71"/>
      <c r="E14" s="169"/>
      <c r="F14" s="169"/>
    </row>
    <row r="15" spans="2:6" x14ac:dyDescent="0.3">
      <c r="B15" s="168" t="s">
        <v>15</v>
      </c>
      <c r="C15" s="71" t="s">
        <v>7</v>
      </c>
      <c r="D15" s="71"/>
      <c r="E15" s="170"/>
      <c r="F15" s="170">
        <f>(D15*E15)</f>
        <v>0</v>
      </c>
    </row>
    <row r="16" spans="2:6" x14ac:dyDescent="0.3">
      <c r="B16" s="168" t="s">
        <v>37</v>
      </c>
      <c r="C16" s="71" t="s">
        <v>7</v>
      </c>
      <c r="D16" s="71">
        <v>9.4E-2</v>
      </c>
      <c r="E16" s="170">
        <v>40000</v>
      </c>
      <c r="F16" s="170">
        <f>(D16*E16)</f>
        <v>3760</v>
      </c>
    </row>
    <row r="17" spans="2:6" x14ac:dyDescent="0.3">
      <c r="B17" s="168" t="s">
        <v>19</v>
      </c>
      <c r="C17" s="71" t="s">
        <v>7</v>
      </c>
      <c r="D17" s="71">
        <v>9.4E-2</v>
      </c>
      <c r="E17" s="170">
        <v>30000</v>
      </c>
      <c r="F17" s="170">
        <f>(D17*E17)</f>
        <v>2820</v>
      </c>
    </row>
    <row r="18" spans="2:6" x14ac:dyDescent="0.3">
      <c r="B18" s="168"/>
      <c r="C18" s="71" t="s">
        <v>7</v>
      </c>
      <c r="D18" s="71">
        <v>0</v>
      </c>
      <c r="E18" s="170">
        <v>0</v>
      </c>
      <c r="F18" s="170">
        <f>(D18*E18)</f>
        <v>0</v>
      </c>
    </row>
    <row r="19" spans="2:6" x14ac:dyDescent="0.3">
      <c r="B19" s="168" t="s">
        <v>17</v>
      </c>
      <c r="C19" s="71"/>
      <c r="D19" s="71"/>
      <c r="E19" s="169"/>
      <c r="F19" s="170">
        <f>(F16+F17)</f>
        <v>6580</v>
      </c>
    </row>
    <row r="20" spans="2:6" x14ac:dyDescent="0.3">
      <c r="B20" s="168" t="s">
        <v>24</v>
      </c>
      <c r="C20" s="71" t="s">
        <v>5</v>
      </c>
      <c r="D20" s="71">
        <v>50</v>
      </c>
      <c r="E20" s="169"/>
      <c r="F20" s="170">
        <f>(F19*D20/100)</f>
        <v>3290</v>
      </c>
    </row>
    <row r="21" spans="2:6" x14ac:dyDescent="0.3">
      <c r="B21" s="168" t="s">
        <v>22</v>
      </c>
      <c r="C21" s="71"/>
      <c r="D21" s="71"/>
      <c r="E21" s="169"/>
      <c r="F21" s="170">
        <f>(F19+F20)</f>
        <v>9870</v>
      </c>
    </row>
    <row r="22" spans="2:6" x14ac:dyDescent="0.3">
      <c r="B22" s="1"/>
      <c r="C22" s="2"/>
      <c r="D22" s="2"/>
      <c r="E22" s="3"/>
      <c r="F22" s="3"/>
    </row>
    <row r="23" spans="2:6" x14ac:dyDescent="0.3">
      <c r="B23" s="126" t="s">
        <v>8</v>
      </c>
      <c r="C23" s="82"/>
      <c r="D23" s="82"/>
      <c r="E23" s="166"/>
      <c r="F23" s="166"/>
    </row>
    <row r="24" spans="2:6" x14ac:dyDescent="0.3">
      <c r="B24" s="126" t="s">
        <v>248</v>
      </c>
      <c r="C24" s="82" t="s">
        <v>13</v>
      </c>
      <c r="D24" s="82">
        <v>2E-3</v>
      </c>
      <c r="E24" s="166">
        <v>34990</v>
      </c>
      <c r="F24" s="166">
        <f>(D24*E24)</f>
        <v>69.98</v>
      </c>
    </row>
    <row r="25" spans="2:6" x14ac:dyDescent="0.3">
      <c r="B25" s="126" t="s">
        <v>249</v>
      </c>
      <c r="C25" s="82" t="s">
        <v>13</v>
      </c>
      <c r="D25" s="82">
        <v>2E-3</v>
      </c>
      <c r="E25" s="166">
        <v>3290</v>
      </c>
      <c r="F25" s="166">
        <f>(D25*E25)</f>
        <v>6.58</v>
      </c>
    </row>
    <row r="26" spans="2:6" x14ac:dyDescent="0.3">
      <c r="B26" s="126" t="s">
        <v>250</v>
      </c>
      <c r="C26" s="82" t="s">
        <v>13</v>
      </c>
      <c r="D26" s="82">
        <v>2E-3</v>
      </c>
      <c r="E26" s="166">
        <v>2640</v>
      </c>
      <c r="F26" s="166">
        <f>(D26*E26)</f>
        <v>5.28</v>
      </c>
    </row>
    <row r="27" spans="2:6" x14ac:dyDescent="0.3">
      <c r="B27" s="126" t="s">
        <v>251</v>
      </c>
      <c r="C27" s="82" t="s">
        <v>13</v>
      </c>
      <c r="D27" s="82">
        <v>2E-3</v>
      </c>
      <c r="E27" s="166">
        <v>3390</v>
      </c>
      <c r="F27" s="166">
        <f>SUM(F24:F26)</f>
        <v>81.84</v>
      </c>
    </row>
    <row r="28" spans="2:6" x14ac:dyDescent="0.3">
      <c r="B28" s="126" t="s">
        <v>22</v>
      </c>
      <c r="C28" s="82"/>
      <c r="D28" s="82"/>
      <c r="E28" s="166"/>
      <c r="F28" s="166">
        <f>SUM(F24:F27)</f>
        <v>163.68</v>
      </c>
    </row>
    <row r="29" spans="2:6" x14ac:dyDescent="0.3">
      <c r="C29" s="2"/>
      <c r="D29" s="2"/>
      <c r="E29" s="195"/>
      <c r="F29" s="148"/>
    </row>
    <row r="30" spans="2:6" x14ac:dyDescent="0.3">
      <c r="B30" s="168" t="s">
        <v>10</v>
      </c>
      <c r="C30" s="71"/>
      <c r="D30" s="71"/>
      <c r="E30" s="169"/>
      <c r="F30" s="169">
        <f>(F12+F21+F28)</f>
        <v>130237.68</v>
      </c>
    </row>
    <row r="31" spans="2:6" x14ac:dyDescent="0.3">
      <c r="B31" s="168" t="s">
        <v>11</v>
      </c>
      <c r="C31" s="71" t="s">
        <v>5</v>
      </c>
      <c r="D31" s="71">
        <v>15</v>
      </c>
      <c r="E31" s="169"/>
      <c r="F31" s="169">
        <f>(F30*D31/100)</f>
        <v>19535.651999999998</v>
      </c>
    </row>
    <row r="32" spans="2:6" x14ac:dyDescent="0.3">
      <c r="B32" s="168" t="s">
        <v>16</v>
      </c>
      <c r="C32" s="71" t="s">
        <v>5</v>
      </c>
      <c r="D32" s="71">
        <v>15</v>
      </c>
      <c r="E32" s="169"/>
      <c r="F32" s="169">
        <f>F30*D32/100</f>
        <v>19535.651999999998</v>
      </c>
    </row>
    <row r="33" spans="2:6" x14ac:dyDescent="0.3">
      <c r="B33" s="126" t="s">
        <v>12</v>
      </c>
      <c r="C33" s="82"/>
      <c r="D33" s="82"/>
      <c r="E33" s="166"/>
      <c r="F33" s="166">
        <f>(F12+F21+F28)</f>
        <v>130237.68</v>
      </c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B2:F32"/>
  <sheetViews>
    <sheetView workbookViewId="0">
      <selection activeCell="H14" sqref="H14"/>
    </sheetView>
  </sheetViews>
  <sheetFormatPr baseColWidth="10" defaultRowHeight="14.4" x14ac:dyDescent="0.3"/>
  <cols>
    <col min="2" max="2" width="44.88671875" customWidth="1"/>
  </cols>
  <sheetData>
    <row r="2" spans="2:6" x14ac:dyDescent="0.3">
      <c r="B2" s="196" t="s">
        <v>252</v>
      </c>
      <c r="C2" s="197"/>
      <c r="D2" s="197"/>
      <c r="E2" s="198"/>
      <c r="F2" s="198"/>
    </row>
    <row r="3" spans="2:6" x14ac:dyDescent="0.3">
      <c r="B3" s="151"/>
      <c r="C3" s="142"/>
      <c r="D3" s="142"/>
      <c r="E3" s="149"/>
      <c r="F3" s="149"/>
    </row>
    <row r="4" spans="2:6" x14ac:dyDescent="0.3">
      <c r="B4" s="199" t="s">
        <v>0</v>
      </c>
      <c r="C4" s="179" t="s">
        <v>1</v>
      </c>
      <c r="D4" s="179" t="s">
        <v>2</v>
      </c>
      <c r="E4" s="200" t="s">
        <v>3</v>
      </c>
      <c r="F4" s="200" t="s">
        <v>4</v>
      </c>
    </row>
    <row r="5" spans="2:6" x14ac:dyDescent="0.3">
      <c r="B5" s="199" t="s">
        <v>182</v>
      </c>
      <c r="C5" s="179" t="s">
        <v>21</v>
      </c>
      <c r="D5" s="201">
        <v>1</v>
      </c>
      <c r="E5" s="200">
        <v>5105</v>
      </c>
      <c r="F5" s="200">
        <f t="shared" ref="F5" si="0">(D5*E5)</f>
        <v>5105</v>
      </c>
    </row>
    <row r="6" spans="2:6" x14ac:dyDescent="0.3">
      <c r="B6" s="199" t="s">
        <v>186</v>
      </c>
      <c r="C6" s="179" t="s">
        <v>21</v>
      </c>
      <c r="D6" s="179">
        <v>1</v>
      </c>
      <c r="E6" s="200">
        <v>1390</v>
      </c>
      <c r="F6" s="200">
        <f>(D6*E6)</f>
        <v>1390</v>
      </c>
    </row>
    <row r="7" spans="2:6" x14ac:dyDescent="0.3">
      <c r="B7" s="199" t="s">
        <v>253</v>
      </c>
      <c r="C7" s="179" t="s">
        <v>21</v>
      </c>
      <c r="D7" s="179">
        <v>1</v>
      </c>
      <c r="E7" s="200">
        <v>37890</v>
      </c>
      <c r="F7" s="200">
        <f>(D7*E7)</f>
        <v>37890</v>
      </c>
    </row>
    <row r="8" spans="2:6" x14ac:dyDescent="0.3">
      <c r="B8" s="168" t="s">
        <v>17</v>
      </c>
      <c r="C8" s="199"/>
      <c r="D8" s="199"/>
      <c r="E8" s="199"/>
      <c r="F8" s="202">
        <f>(F5+F6+F7)</f>
        <v>44385</v>
      </c>
    </row>
    <row r="9" spans="2:6" x14ac:dyDescent="0.3">
      <c r="B9" s="168" t="s">
        <v>18</v>
      </c>
      <c r="C9" s="179" t="s">
        <v>5</v>
      </c>
      <c r="D9" s="179">
        <v>5</v>
      </c>
      <c r="E9" s="199"/>
      <c r="F9" s="202">
        <f>(F8*5/100)</f>
        <v>2219.25</v>
      </c>
    </row>
    <row r="10" spans="2:6" x14ac:dyDescent="0.3">
      <c r="B10" s="168" t="s">
        <v>22</v>
      </c>
      <c r="C10" s="199"/>
      <c r="D10" s="199"/>
      <c r="E10" s="199"/>
      <c r="F10" s="202">
        <f>(F8+F9)</f>
        <v>46604.25</v>
      </c>
    </row>
    <row r="11" spans="2:6" x14ac:dyDescent="0.3">
      <c r="B11" s="124"/>
      <c r="C11" s="124"/>
      <c r="D11" s="124"/>
      <c r="E11" s="124"/>
      <c r="F11" s="124"/>
    </row>
    <row r="12" spans="2:6" x14ac:dyDescent="0.3">
      <c r="B12" s="168" t="s">
        <v>6</v>
      </c>
      <c r="C12" s="71"/>
      <c r="D12" s="71"/>
      <c r="E12" s="169"/>
      <c r="F12" s="169"/>
    </row>
    <row r="13" spans="2:6" x14ac:dyDescent="0.3">
      <c r="B13" s="168" t="s">
        <v>37</v>
      </c>
      <c r="C13" s="71" t="s">
        <v>7</v>
      </c>
      <c r="D13" s="71">
        <v>6.3E-2</v>
      </c>
      <c r="E13" s="170">
        <v>40000</v>
      </c>
      <c r="F13" s="170">
        <f>(D13*E13)</f>
        <v>2520</v>
      </c>
    </row>
    <row r="14" spans="2:6" x14ac:dyDescent="0.3">
      <c r="B14" s="168" t="s">
        <v>19</v>
      </c>
      <c r="C14" s="71" t="s">
        <v>7</v>
      </c>
      <c r="D14" s="71">
        <v>6.3E-2</v>
      </c>
      <c r="E14" s="170">
        <v>30000</v>
      </c>
      <c r="F14" s="170">
        <f>(D14*E14)</f>
        <v>1890</v>
      </c>
    </row>
    <row r="15" spans="2:6" x14ac:dyDescent="0.3">
      <c r="B15" s="168"/>
      <c r="C15" s="71" t="s">
        <v>7</v>
      </c>
      <c r="D15" s="71">
        <v>0</v>
      </c>
      <c r="E15" s="170">
        <v>0</v>
      </c>
      <c r="F15" s="170">
        <f>(D15*E15)</f>
        <v>0</v>
      </c>
    </row>
    <row r="16" spans="2:6" x14ac:dyDescent="0.3">
      <c r="B16" s="168" t="s">
        <v>17</v>
      </c>
      <c r="C16" s="71"/>
      <c r="D16" s="71"/>
      <c r="E16" s="169"/>
      <c r="F16" s="170">
        <f>(F13+F14)</f>
        <v>4410</v>
      </c>
    </row>
    <row r="17" spans="2:6" x14ac:dyDescent="0.3">
      <c r="B17" s="168" t="s">
        <v>24</v>
      </c>
      <c r="C17" s="71" t="s">
        <v>5</v>
      </c>
      <c r="D17" s="71">
        <v>50</v>
      </c>
      <c r="E17" s="169"/>
      <c r="F17" s="170">
        <f>(F16*D17/100)</f>
        <v>2205</v>
      </c>
    </row>
    <row r="18" spans="2:6" x14ac:dyDescent="0.3">
      <c r="B18" s="168" t="s">
        <v>22</v>
      </c>
      <c r="C18" s="71"/>
      <c r="D18" s="71"/>
      <c r="E18" s="169"/>
      <c r="F18" s="170">
        <f>(F16+F17)</f>
        <v>6615</v>
      </c>
    </row>
    <row r="20" spans="2:6" x14ac:dyDescent="0.3">
      <c r="B20" s="124"/>
      <c r="C20" s="125"/>
      <c r="D20" s="125"/>
      <c r="E20" s="167"/>
      <c r="F20" s="167"/>
    </row>
    <row r="21" spans="2:6" x14ac:dyDescent="0.3">
      <c r="B21" s="126" t="s">
        <v>8</v>
      </c>
      <c r="C21" s="82"/>
      <c r="D21" s="82"/>
      <c r="E21" s="166"/>
      <c r="F21" s="166"/>
    </row>
    <row r="22" spans="2:6" x14ac:dyDescent="0.3">
      <c r="B22" s="126" t="s">
        <v>248</v>
      </c>
      <c r="C22" s="82" t="s">
        <v>13</v>
      </c>
      <c r="D22" s="82">
        <v>2E-3</v>
      </c>
      <c r="E22" s="166">
        <v>34990</v>
      </c>
      <c r="F22" s="166">
        <f>(D22*E22)</f>
        <v>69.98</v>
      </c>
    </row>
    <row r="23" spans="2:6" x14ac:dyDescent="0.3">
      <c r="B23" s="126" t="s">
        <v>249</v>
      </c>
      <c r="C23" s="82" t="s">
        <v>13</v>
      </c>
      <c r="D23" s="82">
        <v>2E-3</v>
      </c>
      <c r="E23" s="166">
        <v>3290</v>
      </c>
      <c r="F23" s="166">
        <f>(D23*E23)</f>
        <v>6.58</v>
      </c>
    </row>
    <row r="24" spans="2:6" x14ac:dyDescent="0.3">
      <c r="B24" s="126" t="s">
        <v>250</v>
      </c>
      <c r="C24" s="82" t="s">
        <v>13</v>
      </c>
      <c r="D24" s="82">
        <v>2E-3</v>
      </c>
      <c r="E24" s="166">
        <v>2640</v>
      </c>
      <c r="F24" s="166">
        <f>(D24*E24)</f>
        <v>5.28</v>
      </c>
    </row>
    <row r="25" spans="2:6" x14ac:dyDescent="0.3">
      <c r="B25" s="126" t="s">
        <v>251</v>
      </c>
      <c r="C25" s="82" t="s">
        <v>13</v>
      </c>
      <c r="D25" s="82">
        <v>2E-3</v>
      </c>
      <c r="E25" s="166">
        <v>3390</v>
      </c>
      <c r="F25" s="166">
        <f>SUM(F22:F24)</f>
        <v>81.84</v>
      </c>
    </row>
    <row r="26" spans="2:6" x14ac:dyDescent="0.3">
      <c r="B26" s="126"/>
      <c r="C26" s="82"/>
      <c r="D26" s="82"/>
      <c r="E26" s="166"/>
      <c r="F26" s="166"/>
    </row>
    <row r="27" spans="2:6" x14ac:dyDescent="0.3">
      <c r="B27" s="126" t="s">
        <v>22</v>
      </c>
      <c r="C27" s="82"/>
      <c r="D27" s="82"/>
      <c r="E27" s="166"/>
      <c r="F27" s="166">
        <f>SUM(F22:F25)</f>
        <v>163.68</v>
      </c>
    </row>
    <row r="28" spans="2:6" x14ac:dyDescent="0.3">
      <c r="B28" s="124"/>
      <c r="C28" s="125"/>
      <c r="D28" s="125"/>
      <c r="E28" s="167"/>
      <c r="F28" s="149"/>
    </row>
    <row r="29" spans="2:6" x14ac:dyDescent="0.3">
      <c r="B29" s="168" t="s">
        <v>10</v>
      </c>
      <c r="C29" s="71"/>
      <c r="D29" s="71"/>
      <c r="E29" s="169"/>
      <c r="F29" s="169">
        <f>(F10+F18+F27)</f>
        <v>53382.93</v>
      </c>
    </row>
    <row r="30" spans="2:6" x14ac:dyDescent="0.3">
      <c r="B30" s="168" t="s">
        <v>11</v>
      </c>
      <c r="C30" s="71" t="s">
        <v>5</v>
      </c>
      <c r="D30" s="71">
        <v>15</v>
      </c>
      <c r="E30" s="169"/>
      <c r="F30" s="169">
        <f>(F29*D30/100)</f>
        <v>8007.4394999999995</v>
      </c>
    </row>
    <row r="31" spans="2:6" x14ac:dyDescent="0.3">
      <c r="B31" s="168" t="s">
        <v>16</v>
      </c>
      <c r="C31" s="71" t="s">
        <v>5</v>
      </c>
      <c r="D31" s="71">
        <v>15</v>
      </c>
      <c r="E31" s="169"/>
      <c r="F31" s="169">
        <f>F29*D31/100</f>
        <v>8007.4394999999995</v>
      </c>
    </row>
    <row r="32" spans="2:6" x14ac:dyDescent="0.3">
      <c r="B32" s="126" t="s">
        <v>12</v>
      </c>
      <c r="C32" s="82"/>
      <c r="D32" s="82"/>
      <c r="E32" s="166"/>
      <c r="F32" s="166">
        <f>(F10+F18+F27)</f>
        <v>53382.93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F28"/>
  <sheetViews>
    <sheetView workbookViewId="0">
      <selection activeCell="H6" sqref="H6"/>
    </sheetView>
  </sheetViews>
  <sheetFormatPr baseColWidth="10" defaultRowHeight="14.4" x14ac:dyDescent="0.3"/>
  <cols>
    <col min="1" max="1" width="3.109375" customWidth="1"/>
    <col min="2" max="2" width="17.109375" customWidth="1"/>
  </cols>
  <sheetData>
    <row r="1" spans="2:6" ht="84" customHeight="1" thickBot="1" x14ac:dyDescent="0.35">
      <c r="B1" s="284"/>
      <c r="C1" s="284"/>
      <c r="D1" s="284"/>
      <c r="E1" s="284"/>
      <c r="F1" s="284"/>
    </row>
    <row r="2" spans="2:6" ht="15" thickBot="1" x14ac:dyDescent="0.35">
      <c r="B2" s="141" t="s">
        <v>117</v>
      </c>
    </row>
    <row r="3" spans="2:6" ht="28.8" x14ac:dyDescent="0.3">
      <c r="B3" s="137" t="s">
        <v>118</v>
      </c>
      <c r="C3" s="126" t="s">
        <v>119</v>
      </c>
      <c r="D3" s="126" t="s">
        <v>120</v>
      </c>
      <c r="E3" s="138" t="s">
        <v>121</v>
      </c>
      <c r="F3" s="126" t="s">
        <v>122</v>
      </c>
    </row>
    <row r="4" spans="2:6" x14ac:dyDescent="0.3">
      <c r="B4" s="126" t="s">
        <v>203</v>
      </c>
      <c r="C4" s="126" t="s">
        <v>13</v>
      </c>
      <c r="D4" s="150">
        <v>1</v>
      </c>
      <c r="E4" s="126">
        <v>3590</v>
      </c>
      <c r="F4" s="128">
        <f>D4*E4</f>
        <v>3590</v>
      </c>
    </row>
    <row r="5" spans="2:6" x14ac:dyDescent="0.3">
      <c r="B5" s="126"/>
      <c r="C5" s="126"/>
      <c r="D5" s="139"/>
      <c r="E5" s="126"/>
      <c r="F5" s="128">
        <f>D5*E5</f>
        <v>0</v>
      </c>
    </row>
    <row r="6" spans="2:6" x14ac:dyDescent="0.3">
      <c r="B6" s="126"/>
      <c r="C6" s="126"/>
      <c r="D6" s="139"/>
      <c r="E6" s="126"/>
      <c r="F6" s="128">
        <f>D6*E6</f>
        <v>0</v>
      </c>
    </row>
    <row r="7" spans="2:6" x14ac:dyDescent="0.3">
      <c r="B7" s="126"/>
      <c r="C7" s="126"/>
      <c r="D7" s="139"/>
      <c r="E7" s="126"/>
      <c r="F7" s="128">
        <f>D7*E7</f>
        <v>0</v>
      </c>
    </row>
    <row r="8" spans="2:6" x14ac:dyDescent="0.3">
      <c r="B8" s="126"/>
      <c r="C8" s="126"/>
      <c r="D8" s="126" t="s">
        <v>124</v>
      </c>
      <c r="E8" s="126"/>
      <c r="F8" s="128">
        <f>SUM(F4:F7)</f>
        <v>3590</v>
      </c>
    </row>
    <row r="9" spans="2:6" x14ac:dyDescent="0.3">
      <c r="B9" s="126" t="s">
        <v>18</v>
      </c>
      <c r="C9" s="126" t="s">
        <v>5</v>
      </c>
      <c r="D9" s="126">
        <v>5</v>
      </c>
      <c r="E9" s="126"/>
      <c r="F9" s="128">
        <f>(F8*D9/100)</f>
        <v>179.5</v>
      </c>
    </row>
    <row r="10" spans="2:6" x14ac:dyDescent="0.3">
      <c r="B10" s="126"/>
      <c r="C10" s="126"/>
      <c r="D10" s="126"/>
      <c r="E10" s="126"/>
      <c r="F10" s="128">
        <f>SUM(F8:F9)</f>
        <v>3769.5</v>
      </c>
    </row>
    <row r="11" spans="2:6" x14ac:dyDescent="0.3">
      <c r="F11" s="135"/>
    </row>
    <row r="12" spans="2:6" x14ac:dyDescent="0.3">
      <c r="B12" s="131" t="s">
        <v>125</v>
      </c>
      <c r="C12" s="131"/>
      <c r="D12" s="131"/>
      <c r="E12" s="131"/>
      <c r="F12" s="131"/>
    </row>
    <row r="13" spans="2:6" x14ac:dyDescent="0.3">
      <c r="B13" s="131" t="s">
        <v>258</v>
      </c>
      <c r="C13" s="131"/>
      <c r="D13" s="180">
        <v>1</v>
      </c>
      <c r="E13" s="131">
        <v>20000</v>
      </c>
      <c r="F13" s="133">
        <f>D14*E13</f>
        <v>20000</v>
      </c>
    </row>
    <row r="14" spans="2:6" x14ac:dyDescent="0.3">
      <c r="B14" s="131" t="s">
        <v>19</v>
      </c>
      <c r="C14" s="131"/>
      <c r="D14" s="131">
        <v>1</v>
      </c>
      <c r="E14" s="131">
        <v>15000</v>
      </c>
      <c r="F14" s="133">
        <f>E14*D14</f>
        <v>15000</v>
      </c>
    </row>
    <row r="15" spans="2:6" x14ac:dyDescent="0.3">
      <c r="B15" s="131"/>
      <c r="C15" s="131"/>
      <c r="D15" s="131"/>
      <c r="E15" s="131"/>
      <c r="F15" s="133">
        <f>D15*E15</f>
        <v>0</v>
      </c>
    </row>
    <row r="16" spans="2:6" x14ac:dyDescent="0.3">
      <c r="B16" s="131"/>
      <c r="C16" s="131"/>
      <c r="D16" s="131"/>
      <c r="E16" s="131"/>
      <c r="F16" s="140">
        <f>SUM(F13:F14)</f>
        <v>35000</v>
      </c>
    </row>
    <row r="17" spans="2:6" x14ac:dyDescent="0.3">
      <c r="B17" s="131" t="s">
        <v>126</v>
      </c>
      <c r="C17" s="131" t="s">
        <v>5</v>
      </c>
      <c r="D17" s="131">
        <v>50</v>
      </c>
      <c r="E17" s="131"/>
      <c r="F17" s="131">
        <f>(F16*D17/100)</f>
        <v>17500</v>
      </c>
    </row>
    <row r="18" spans="2:6" x14ac:dyDescent="0.3">
      <c r="B18" s="131" t="s">
        <v>22</v>
      </c>
      <c r="C18" s="131"/>
      <c r="D18" s="131"/>
      <c r="E18" s="131"/>
      <c r="F18" s="140">
        <f>SUM(F16:F17)</f>
        <v>52500</v>
      </c>
    </row>
    <row r="19" spans="2:6" x14ac:dyDescent="0.3">
      <c r="F19" s="135"/>
    </row>
    <row r="20" spans="2:6" x14ac:dyDescent="0.3">
      <c r="B20" s="131" t="s">
        <v>127</v>
      </c>
      <c r="C20" s="131"/>
      <c r="D20" s="131"/>
      <c r="E20" s="131"/>
      <c r="F20" s="131"/>
    </row>
    <row r="21" spans="2:6" x14ac:dyDescent="0.3">
      <c r="B21" s="131" t="s">
        <v>204</v>
      </c>
      <c r="C21" s="131"/>
      <c r="D21" s="131">
        <v>1</v>
      </c>
      <c r="E21" s="131">
        <v>5000</v>
      </c>
      <c r="F21" s="133">
        <f>D21*E21</f>
        <v>5000</v>
      </c>
    </row>
    <row r="22" spans="2:6" x14ac:dyDescent="0.3">
      <c r="B22" s="131"/>
      <c r="C22" s="131"/>
      <c r="D22" s="131"/>
      <c r="E22" s="131"/>
      <c r="F22" s="133">
        <f t="shared" ref="F22:F23" si="0">D22*E22</f>
        <v>0</v>
      </c>
    </row>
    <row r="23" spans="2:6" x14ac:dyDescent="0.3">
      <c r="B23" s="131"/>
      <c r="C23" s="131"/>
      <c r="D23" s="131"/>
      <c r="E23" s="131"/>
      <c r="F23" s="133">
        <f t="shared" si="0"/>
        <v>0</v>
      </c>
    </row>
    <row r="24" spans="2:6" x14ac:dyDescent="0.3">
      <c r="B24" s="131"/>
      <c r="C24" s="131"/>
      <c r="D24" s="131"/>
      <c r="E24" s="131"/>
      <c r="F24" s="134"/>
    </row>
    <row r="25" spans="2:6" x14ac:dyDescent="0.3">
      <c r="F25" s="136"/>
    </row>
    <row r="26" spans="2:6" x14ac:dyDescent="0.3">
      <c r="B26" s="126" t="s">
        <v>128</v>
      </c>
      <c r="C26" s="126"/>
      <c r="D26" s="126"/>
      <c r="E26" s="126"/>
      <c r="F26" s="127">
        <f>F10+F18+F24</f>
        <v>56269.5</v>
      </c>
    </row>
    <row r="27" spans="2:6" x14ac:dyDescent="0.3">
      <c r="B27" s="138" t="s">
        <v>11</v>
      </c>
      <c r="C27" s="126" t="s">
        <v>5</v>
      </c>
      <c r="D27" s="126">
        <v>30</v>
      </c>
      <c r="E27" s="126"/>
      <c r="F27" s="126">
        <f>(F26*D27/100)</f>
        <v>16880.849999999999</v>
      </c>
    </row>
    <row r="28" spans="2:6" x14ac:dyDescent="0.3">
      <c r="B28" s="126" t="s">
        <v>12</v>
      </c>
      <c r="C28" s="126"/>
      <c r="D28" s="126"/>
      <c r="E28" s="126"/>
      <c r="F28" s="127">
        <f>SUM(F26:F27)</f>
        <v>73150.350000000006</v>
      </c>
    </row>
  </sheetData>
  <mergeCells count="1">
    <mergeCell ref="B1:F1"/>
  </mergeCells>
  <pageMargins left="0.7" right="0.7" top="0.75" bottom="0.75" header="0.3" footer="0.3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B1:F34"/>
  <sheetViews>
    <sheetView workbookViewId="0">
      <selection activeCell="M10" sqref="M10"/>
    </sheetView>
  </sheetViews>
  <sheetFormatPr baseColWidth="10" defaultRowHeight="14.4" x14ac:dyDescent="0.3"/>
  <cols>
    <col min="2" max="2" width="27" customWidth="1"/>
    <col min="5" max="6" width="16.6640625" customWidth="1"/>
  </cols>
  <sheetData>
    <row r="1" spans="2:6" ht="15" thickBot="1" x14ac:dyDescent="0.35"/>
    <row r="2" spans="2:6" ht="15" thickBot="1" x14ac:dyDescent="0.35">
      <c r="B2" s="8" t="s">
        <v>90</v>
      </c>
      <c r="C2" s="9"/>
      <c r="D2" s="9"/>
      <c r="E2" s="10"/>
      <c r="F2" s="11"/>
    </row>
    <row r="3" spans="2:6" ht="15" thickBot="1" x14ac:dyDescent="0.35">
      <c r="C3" s="2"/>
      <c r="D3" s="2"/>
      <c r="E3" s="3"/>
      <c r="F3" s="3"/>
    </row>
    <row r="4" spans="2:6" x14ac:dyDescent="0.3">
      <c r="B4" s="160" t="s">
        <v>0</v>
      </c>
      <c r="C4" s="216" t="s">
        <v>1</v>
      </c>
      <c r="D4" s="216" t="s">
        <v>2</v>
      </c>
      <c r="E4" s="217" t="s">
        <v>3</v>
      </c>
      <c r="F4" s="159" t="s">
        <v>4</v>
      </c>
    </row>
    <row r="5" spans="2:6" x14ac:dyDescent="0.3">
      <c r="B5" s="220" t="s">
        <v>276</v>
      </c>
      <c r="C5" s="82" t="s">
        <v>21</v>
      </c>
      <c r="D5" s="82">
        <v>1</v>
      </c>
      <c r="E5" s="97">
        <v>4490</v>
      </c>
      <c r="F5" s="99">
        <f t="shared" ref="F5:F6" si="0">(D5*E5)</f>
        <v>4490</v>
      </c>
    </row>
    <row r="6" spans="2:6" x14ac:dyDescent="0.3">
      <c r="B6" s="220" t="s">
        <v>278</v>
      </c>
      <c r="C6" s="82" t="s">
        <v>20</v>
      </c>
      <c r="D6" s="82">
        <v>1</v>
      </c>
      <c r="E6" s="97">
        <v>2600</v>
      </c>
      <c r="F6" s="99">
        <f t="shared" si="0"/>
        <v>2600</v>
      </c>
    </row>
    <row r="7" spans="2:6" x14ac:dyDescent="0.3">
      <c r="B7" s="126"/>
      <c r="C7" s="82"/>
      <c r="D7" s="82"/>
      <c r="E7" s="166"/>
      <c r="F7" s="166"/>
    </row>
    <row r="8" spans="2:6" x14ac:dyDescent="0.3">
      <c r="B8" s="126"/>
      <c r="C8" s="82"/>
      <c r="D8" s="82"/>
      <c r="E8" s="166"/>
      <c r="F8" s="166"/>
    </row>
    <row r="9" spans="2:6" x14ac:dyDescent="0.3">
      <c r="B9" s="171" t="s">
        <v>17</v>
      </c>
      <c r="C9" s="172"/>
      <c r="D9" s="172">
        <v>0</v>
      </c>
      <c r="E9" s="173">
        <v>0</v>
      </c>
      <c r="F9" s="173">
        <f>SUM(F5:F8)</f>
        <v>7090</v>
      </c>
    </row>
    <row r="10" spans="2:6" x14ac:dyDescent="0.3">
      <c r="B10" s="171" t="s">
        <v>18</v>
      </c>
      <c r="C10" s="172" t="s">
        <v>5</v>
      </c>
      <c r="D10" s="172">
        <v>5</v>
      </c>
      <c r="E10" s="173">
        <v>0</v>
      </c>
      <c r="F10" s="173">
        <f>(F9*D10/100)</f>
        <v>354.5</v>
      </c>
    </row>
    <row r="11" spans="2:6" x14ac:dyDescent="0.3">
      <c r="B11" s="171" t="s">
        <v>22</v>
      </c>
      <c r="C11" s="172"/>
      <c r="D11" s="172"/>
      <c r="E11" s="173"/>
      <c r="F11" s="173">
        <f>(F9+F10)</f>
        <v>7444.5</v>
      </c>
    </row>
    <row r="12" spans="2:6" x14ac:dyDescent="0.3">
      <c r="B12" s="124"/>
      <c r="C12" s="125"/>
      <c r="D12" s="125"/>
      <c r="E12" s="167"/>
      <c r="F12" s="167"/>
    </row>
    <row r="13" spans="2:6" x14ac:dyDescent="0.3">
      <c r="B13" s="168" t="s">
        <v>6</v>
      </c>
      <c r="C13" s="71"/>
      <c r="D13" s="71"/>
      <c r="E13" s="169"/>
      <c r="F13" s="169"/>
    </row>
    <row r="14" spans="2:6" x14ac:dyDescent="0.3">
      <c r="B14" s="168" t="s">
        <v>205</v>
      </c>
      <c r="C14" s="71" t="s">
        <v>7</v>
      </c>
      <c r="D14" s="71">
        <v>4.1000000000000002E-2</v>
      </c>
      <c r="E14" s="170">
        <v>25000</v>
      </c>
      <c r="F14" s="170">
        <f>(D14*E14)</f>
        <v>1025</v>
      </c>
    </row>
    <row r="15" spans="2:6" x14ac:dyDescent="0.3">
      <c r="B15" s="168" t="s">
        <v>19</v>
      </c>
      <c r="C15" s="71" t="s">
        <v>7</v>
      </c>
      <c r="D15" s="71">
        <v>4.1000000000000002E-2</v>
      </c>
      <c r="E15" s="170">
        <v>20000</v>
      </c>
      <c r="F15" s="170">
        <f>(D15*E15)</f>
        <v>820</v>
      </c>
    </row>
    <row r="16" spans="2:6" x14ac:dyDescent="0.3">
      <c r="B16" s="168"/>
      <c r="C16" s="71" t="s">
        <v>7</v>
      </c>
      <c r="D16" s="71">
        <v>0</v>
      </c>
      <c r="E16" s="170">
        <v>0</v>
      </c>
      <c r="F16" s="170">
        <f>(D16*E16)</f>
        <v>0</v>
      </c>
    </row>
    <row r="17" spans="2:6" x14ac:dyDescent="0.3">
      <c r="B17" s="168" t="s">
        <v>17</v>
      </c>
      <c r="C17" s="71"/>
      <c r="D17" s="71">
        <v>0</v>
      </c>
      <c r="E17" s="169"/>
      <c r="F17" s="170">
        <f>SUM(F14:F16)</f>
        <v>1845</v>
      </c>
    </row>
    <row r="18" spans="2:6" x14ac:dyDescent="0.3">
      <c r="B18" s="168" t="s">
        <v>24</v>
      </c>
      <c r="C18" s="71" t="s">
        <v>5</v>
      </c>
      <c r="D18" s="71">
        <v>50</v>
      </c>
      <c r="E18" s="169"/>
      <c r="F18" s="170">
        <f>(F17*D18/100)</f>
        <v>922.5</v>
      </c>
    </row>
    <row r="19" spans="2:6" x14ac:dyDescent="0.3">
      <c r="B19" s="168" t="s">
        <v>22</v>
      </c>
      <c r="C19" s="71"/>
      <c r="D19" s="71"/>
      <c r="E19" s="169"/>
      <c r="F19" s="170">
        <f>(F17+F18)</f>
        <v>2767.5</v>
      </c>
    </row>
    <row r="20" spans="2:6" x14ac:dyDescent="0.3">
      <c r="B20" s="124"/>
      <c r="C20" s="125"/>
      <c r="D20" s="125"/>
      <c r="E20" s="167"/>
      <c r="F20" s="167"/>
    </row>
    <row r="21" spans="2:6" x14ac:dyDescent="0.3">
      <c r="B21" s="126" t="s">
        <v>8</v>
      </c>
      <c r="C21" s="82"/>
      <c r="D21" s="82"/>
      <c r="E21" s="166"/>
      <c r="F21" s="166"/>
    </row>
    <row r="22" spans="2:6" x14ac:dyDescent="0.3">
      <c r="B22" s="126" t="s">
        <v>156</v>
      </c>
      <c r="C22" s="82" t="s">
        <v>109</v>
      </c>
      <c r="D22" s="82">
        <v>1E-4</v>
      </c>
      <c r="E22" s="215">
        <v>25990</v>
      </c>
      <c r="F22" s="166">
        <f>(D22*E22)</f>
        <v>2.5990000000000002</v>
      </c>
    </row>
    <row r="23" spans="2:6" x14ac:dyDescent="0.3">
      <c r="B23" s="126" t="s">
        <v>169</v>
      </c>
      <c r="C23" s="82" t="s">
        <v>13</v>
      </c>
      <c r="D23" s="82">
        <v>1E-3</v>
      </c>
      <c r="E23" s="166">
        <v>40000</v>
      </c>
      <c r="F23" s="166">
        <f>(D23*E23)</f>
        <v>40</v>
      </c>
    </row>
    <row r="24" spans="2:6" x14ac:dyDescent="0.3">
      <c r="B24" s="126" t="s">
        <v>170</v>
      </c>
      <c r="C24" s="82" t="s">
        <v>13</v>
      </c>
      <c r="D24" s="82">
        <v>1E-3</v>
      </c>
      <c r="E24" s="166">
        <v>35000</v>
      </c>
      <c r="F24" s="166">
        <f>(D24*E24)</f>
        <v>35</v>
      </c>
    </row>
    <row r="25" spans="2:6" x14ac:dyDescent="0.3">
      <c r="B25" s="126" t="s">
        <v>206</v>
      </c>
      <c r="C25" s="82" t="s">
        <v>13</v>
      </c>
      <c r="D25" s="82">
        <v>1E-3</v>
      </c>
      <c r="E25" s="166">
        <v>40000</v>
      </c>
      <c r="F25" s="166">
        <f>(D25*E25)</f>
        <v>40</v>
      </c>
    </row>
    <row r="26" spans="2:6" x14ac:dyDescent="0.3">
      <c r="B26" s="126" t="s">
        <v>207</v>
      </c>
      <c r="C26" s="82" t="s">
        <v>13</v>
      </c>
      <c r="D26" s="82">
        <v>1E-3</v>
      </c>
      <c r="E26" s="166">
        <v>1790</v>
      </c>
      <c r="F26" s="166">
        <f>SUM(F22:F25)</f>
        <v>117.599</v>
      </c>
    </row>
    <row r="27" spans="2:6" x14ac:dyDescent="0.3">
      <c r="B27" s="126"/>
      <c r="C27" s="82"/>
      <c r="D27" s="82"/>
      <c r="E27" s="166"/>
      <c r="F27" s="166"/>
    </row>
    <row r="28" spans="2:6" x14ac:dyDescent="0.3">
      <c r="B28" s="126" t="s">
        <v>22</v>
      </c>
      <c r="C28" s="82"/>
      <c r="D28" s="82"/>
      <c r="E28" s="166"/>
      <c r="F28" s="166">
        <f>SUM(F22:F26)</f>
        <v>235.19800000000001</v>
      </c>
    </row>
    <row r="29" spans="2:6" x14ac:dyDescent="0.3">
      <c r="B29" s="124"/>
      <c r="C29" s="125"/>
      <c r="D29" s="125"/>
      <c r="E29" s="167"/>
      <c r="F29" s="149"/>
    </row>
    <row r="30" spans="2:6" x14ac:dyDescent="0.3">
      <c r="B30" s="124"/>
      <c r="C30" s="125"/>
      <c r="D30" s="125"/>
      <c r="E30" s="167"/>
      <c r="F30" s="167"/>
    </row>
    <row r="31" spans="2:6" x14ac:dyDescent="0.3">
      <c r="B31" s="168" t="s">
        <v>10</v>
      </c>
      <c r="C31" s="71"/>
      <c r="D31" s="71"/>
      <c r="E31" s="169"/>
      <c r="F31" s="169">
        <f>(F11+F19+F28)</f>
        <v>10447.198</v>
      </c>
    </row>
    <row r="32" spans="2:6" x14ac:dyDescent="0.3">
      <c r="B32" s="168" t="s">
        <v>11</v>
      </c>
      <c r="C32" s="71" t="s">
        <v>5</v>
      </c>
      <c r="D32" s="71">
        <v>15</v>
      </c>
      <c r="E32" s="169"/>
      <c r="F32" s="169">
        <f>(F31*D32/100)</f>
        <v>1567.0797</v>
      </c>
    </row>
    <row r="33" spans="2:6" x14ac:dyDescent="0.3">
      <c r="B33" s="168" t="s">
        <v>16</v>
      </c>
      <c r="C33" s="71" t="s">
        <v>5</v>
      </c>
      <c r="D33" s="71">
        <v>15</v>
      </c>
      <c r="E33" s="169"/>
      <c r="F33" s="169">
        <f>F31*D33/100</f>
        <v>1567.0797</v>
      </c>
    </row>
    <row r="34" spans="2:6" x14ac:dyDescent="0.3">
      <c r="B34" s="126" t="s">
        <v>12</v>
      </c>
      <c r="C34" s="82"/>
      <c r="D34" s="82"/>
      <c r="E34" s="166"/>
      <c r="F34" s="166">
        <f>(F31+F32)</f>
        <v>12014.277700000001</v>
      </c>
    </row>
  </sheetData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B1:F38"/>
  <sheetViews>
    <sheetView workbookViewId="0">
      <selection activeCell="B17" sqref="B17"/>
    </sheetView>
  </sheetViews>
  <sheetFormatPr baseColWidth="10" defaultRowHeight="14.4" x14ac:dyDescent="0.3"/>
  <cols>
    <col min="2" max="2" width="47.88671875" customWidth="1"/>
    <col min="3" max="3" width="12.5546875" customWidth="1"/>
    <col min="5" max="5" width="19.33203125" customWidth="1"/>
    <col min="6" max="6" width="17.109375" customWidth="1"/>
  </cols>
  <sheetData>
    <row r="1" spans="2:6" ht="15" thickBot="1" x14ac:dyDescent="0.35"/>
    <row r="2" spans="2:6" ht="15" thickBot="1" x14ac:dyDescent="0.35">
      <c r="B2" s="175" t="s">
        <v>187</v>
      </c>
      <c r="C2" s="176"/>
      <c r="D2" s="176"/>
      <c r="E2" s="177"/>
      <c r="F2" s="178"/>
    </row>
    <row r="3" spans="2:6" x14ac:dyDescent="0.3">
      <c r="B3" s="143"/>
      <c r="C3" s="144"/>
      <c r="D3" s="144"/>
      <c r="E3" s="145"/>
      <c r="F3" s="145"/>
    </row>
    <row r="4" spans="2:6" x14ac:dyDescent="0.3">
      <c r="B4" s="131" t="s">
        <v>0</v>
      </c>
      <c r="C4" s="132" t="s">
        <v>1</v>
      </c>
      <c r="D4" s="132" t="s">
        <v>2</v>
      </c>
      <c r="E4" s="165" t="s">
        <v>3</v>
      </c>
      <c r="F4" s="165" t="s">
        <v>4</v>
      </c>
    </row>
    <row r="5" spans="2:6" x14ac:dyDescent="0.3">
      <c r="B5" s="131" t="s">
        <v>188</v>
      </c>
      <c r="C5" s="132" t="s">
        <v>21</v>
      </c>
      <c r="D5" s="193">
        <v>3</v>
      </c>
      <c r="E5" s="165">
        <v>71990</v>
      </c>
      <c r="F5" s="165">
        <f t="shared" ref="F5:F15" si="0">(D5*E5)</f>
        <v>215970</v>
      </c>
    </row>
    <row r="6" spans="2:6" x14ac:dyDescent="0.3">
      <c r="B6" s="131" t="s">
        <v>189</v>
      </c>
      <c r="C6" s="132" t="s">
        <v>21</v>
      </c>
      <c r="D6" s="193">
        <v>3</v>
      </c>
      <c r="E6" s="165">
        <v>15990</v>
      </c>
      <c r="F6" s="165">
        <f t="shared" si="0"/>
        <v>47970</v>
      </c>
    </row>
    <row r="7" spans="2:6" x14ac:dyDescent="0.3">
      <c r="B7" s="131" t="s">
        <v>190</v>
      </c>
      <c r="C7" s="132" t="s">
        <v>21</v>
      </c>
      <c r="D7" s="193">
        <v>3</v>
      </c>
      <c r="E7" s="165">
        <v>1690</v>
      </c>
      <c r="F7" s="165">
        <f t="shared" si="0"/>
        <v>5070</v>
      </c>
    </row>
    <row r="8" spans="2:6" x14ac:dyDescent="0.3">
      <c r="B8" s="131" t="s">
        <v>191</v>
      </c>
      <c r="C8" s="132" t="s">
        <v>21</v>
      </c>
      <c r="D8" s="193">
        <v>2</v>
      </c>
      <c r="E8" s="165">
        <v>64990</v>
      </c>
      <c r="F8" s="165">
        <f t="shared" si="0"/>
        <v>129980</v>
      </c>
    </row>
    <row r="9" spans="2:6" x14ac:dyDescent="0.3">
      <c r="B9" s="131" t="s">
        <v>192</v>
      </c>
      <c r="C9" s="132" t="s">
        <v>21</v>
      </c>
      <c r="D9" s="193">
        <v>2</v>
      </c>
      <c r="E9" s="165">
        <v>34690</v>
      </c>
      <c r="F9" s="165">
        <f t="shared" si="0"/>
        <v>69380</v>
      </c>
    </row>
    <row r="10" spans="2:6" x14ac:dyDescent="0.3">
      <c r="B10" s="131" t="s">
        <v>193</v>
      </c>
      <c r="C10" s="132" t="s">
        <v>21</v>
      </c>
      <c r="D10" s="132">
        <v>1</v>
      </c>
      <c r="E10" s="165">
        <v>75990</v>
      </c>
      <c r="F10" s="165">
        <f t="shared" si="0"/>
        <v>75990</v>
      </c>
    </row>
    <row r="11" spans="2:6" x14ac:dyDescent="0.3">
      <c r="B11" s="131" t="s">
        <v>194</v>
      </c>
      <c r="C11" s="132" t="s">
        <v>21</v>
      </c>
      <c r="D11" s="132">
        <v>8</v>
      </c>
      <c r="E11" s="165">
        <v>3690</v>
      </c>
      <c r="F11" s="165">
        <f t="shared" si="0"/>
        <v>29520</v>
      </c>
    </row>
    <row r="12" spans="2:6" x14ac:dyDescent="0.3">
      <c r="B12" s="131" t="s">
        <v>195</v>
      </c>
      <c r="C12" s="132" t="s">
        <v>21</v>
      </c>
      <c r="D12" s="132">
        <v>1</v>
      </c>
      <c r="E12" s="165">
        <v>24990</v>
      </c>
      <c r="F12" s="165">
        <f t="shared" si="0"/>
        <v>24990</v>
      </c>
    </row>
    <row r="13" spans="2:6" x14ac:dyDescent="0.3">
      <c r="B13" s="131" t="s">
        <v>280</v>
      </c>
      <c r="C13" s="132" t="s">
        <v>21</v>
      </c>
      <c r="D13" s="132">
        <v>1</v>
      </c>
      <c r="E13" s="165">
        <v>214990</v>
      </c>
      <c r="F13" s="165">
        <v>149990</v>
      </c>
    </row>
    <row r="14" spans="2:6" x14ac:dyDescent="0.3">
      <c r="B14" s="131" t="s">
        <v>196</v>
      </c>
      <c r="C14" s="132" t="s">
        <v>197</v>
      </c>
      <c r="D14" s="132">
        <v>2</v>
      </c>
      <c r="E14" s="165">
        <v>6390</v>
      </c>
      <c r="F14" s="165">
        <f t="shared" si="0"/>
        <v>12780</v>
      </c>
    </row>
    <row r="15" spans="2:6" x14ac:dyDescent="0.3">
      <c r="B15" s="131" t="s">
        <v>198</v>
      </c>
      <c r="C15" s="132" t="s">
        <v>21</v>
      </c>
      <c r="D15" s="132">
        <v>1</v>
      </c>
      <c r="E15" s="165">
        <v>30290</v>
      </c>
      <c r="F15" s="165">
        <f t="shared" si="0"/>
        <v>30290</v>
      </c>
    </row>
    <row r="16" spans="2:6" x14ac:dyDescent="0.3">
      <c r="B16" s="131" t="s">
        <v>17</v>
      </c>
      <c r="C16" s="131"/>
      <c r="D16" s="131"/>
      <c r="E16" s="131"/>
      <c r="F16" s="194">
        <f>(F5+F6+F7+F8+F9+F10+F11+F12+F13+F14+F15)</f>
        <v>791930</v>
      </c>
    </row>
    <row r="17" spans="2:6" x14ac:dyDescent="0.3">
      <c r="B17" s="131" t="s">
        <v>18</v>
      </c>
      <c r="C17" s="132" t="s">
        <v>5</v>
      </c>
      <c r="D17" s="132">
        <v>5</v>
      </c>
      <c r="E17" s="165">
        <v>0</v>
      </c>
      <c r="F17" s="165">
        <f>(F16*D17/100)</f>
        <v>39596.5</v>
      </c>
    </row>
    <row r="18" spans="2:6" x14ac:dyDescent="0.3">
      <c r="B18" s="131" t="s">
        <v>22</v>
      </c>
      <c r="C18" s="132"/>
      <c r="D18" s="132"/>
      <c r="E18" s="165"/>
      <c r="F18" s="165">
        <f>(F16+F17)</f>
        <v>831526.5</v>
      </c>
    </row>
    <row r="19" spans="2:6" x14ac:dyDescent="0.3">
      <c r="B19" s="124"/>
      <c r="C19" s="124"/>
      <c r="D19" s="124"/>
      <c r="E19" s="124"/>
      <c r="F19" s="124"/>
    </row>
    <row r="20" spans="2:6" x14ac:dyDescent="0.3">
      <c r="B20" s="168" t="s">
        <v>6</v>
      </c>
      <c r="C20" s="71"/>
      <c r="D20" s="71"/>
      <c r="E20" s="169"/>
      <c r="F20" s="169"/>
    </row>
    <row r="21" spans="2:6" x14ac:dyDescent="0.3">
      <c r="B21" s="168" t="s">
        <v>37</v>
      </c>
      <c r="C21" s="71" t="s">
        <v>7</v>
      </c>
      <c r="D21" s="71">
        <v>3</v>
      </c>
      <c r="E21" s="170">
        <v>25000</v>
      </c>
      <c r="F21" s="170">
        <f>(D21*E21)</f>
        <v>75000</v>
      </c>
    </row>
    <row r="22" spans="2:6" x14ac:dyDescent="0.3">
      <c r="B22" s="168" t="s">
        <v>19</v>
      </c>
      <c r="C22" s="71" t="s">
        <v>7</v>
      </c>
      <c r="D22" s="71">
        <v>3</v>
      </c>
      <c r="E22" s="170">
        <v>20000</v>
      </c>
      <c r="F22" s="170">
        <f>(D22*E22)</f>
        <v>60000</v>
      </c>
    </row>
    <row r="23" spans="2:6" x14ac:dyDescent="0.3">
      <c r="B23" s="168" t="s">
        <v>17</v>
      </c>
      <c r="C23" s="71"/>
      <c r="D23" s="71"/>
      <c r="E23" s="169"/>
      <c r="F23" s="170">
        <f>SUM(F21:F22)</f>
        <v>135000</v>
      </c>
    </row>
    <row r="24" spans="2:6" x14ac:dyDescent="0.3">
      <c r="B24" s="168" t="s">
        <v>24</v>
      </c>
      <c r="C24" s="71" t="s">
        <v>5</v>
      </c>
      <c r="D24" s="71">
        <v>50</v>
      </c>
      <c r="E24" s="169"/>
      <c r="F24" s="170">
        <f>(F23*D24/100)</f>
        <v>67500</v>
      </c>
    </row>
    <row r="25" spans="2:6" x14ac:dyDescent="0.3">
      <c r="B25" s="168" t="s">
        <v>22</v>
      </c>
      <c r="C25" s="71"/>
      <c r="D25" s="71"/>
      <c r="E25" s="169"/>
      <c r="F25" s="170">
        <f>(F23+F24)</f>
        <v>202500</v>
      </c>
    </row>
    <row r="26" spans="2:6" x14ac:dyDescent="0.3">
      <c r="B26" s="124"/>
      <c r="C26" s="125"/>
      <c r="D26" s="125"/>
      <c r="E26" s="167"/>
      <c r="F26" s="167"/>
    </row>
    <row r="27" spans="2:6" x14ac:dyDescent="0.3">
      <c r="B27" s="126" t="s">
        <v>8</v>
      </c>
      <c r="C27" s="82"/>
      <c r="D27" s="82"/>
      <c r="E27" s="166"/>
      <c r="F27" s="166"/>
    </row>
    <row r="28" spans="2:6" x14ac:dyDescent="0.3">
      <c r="B28" s="126" t="s">
        <v>254</v>
      </c>
      <c r="C28" s="82" t="s">
        <v>13</v>
      </c>
      <c r="D28" s="82">
        <v>2E-3</v>
      </c>
      <c r="E28" s="166">
        <v>4390</v>
      </c>
      <c r="F28" s="166">
        <f>(D28*E28)</f>
        <v>8.7799999999999994</v>
      </c>
    </row>
    <row r="29" spans="2:6" x14ac:dyDescent="0.3">
      <c r="B29" s="126" t="s">
        <v>255</v>
      </c>
      <c r="C29" s="82" t="s">
        <v>13</v>
      </c>
      <c r="D29" s="82">
        <v>2E-3</v>
      </c>
      <c r="E29" s="166">
        <v>34990</v>
      </c>
      <c r="F29" s="166">
        <f>(D29*E29)</f>
        <v>69.98</v>
      </c>
    </row>
    <row r="30" spans="2:6" x14ac:dyDescent="0.3">
      <c r="B30" s="126" t="s">
        <v>243</v>
      </c>
      <c r="C30" s="82" t="s">
        <v>13</v>
      </c>
      <c r="D30" s="82">
        <v>2E-3</v>
      </c>
      <c r="E30" s="166">
        <v>3390</v>
      </c>
      <c r="F30" s="166">
        <f>(D30*E30)</f>
        <v>6.78</v>
      </c>
    </row>
    <row r="31" spans="2:6" x14ac:dyDescent="0.3">
      <c r="B31" s="126" t="s">
        <v>256</v>
      </c>
      <c r="C31" s="82" t="s">
        <v>13</v>
      </c>
      <c r="D31" s="82">
        <v>2E-3</v>
      </c>
      <c r="E31" s="166">
        <v>4200</v>
      </c>
      <c r="F31" s="166">
        <f>SUM(F28:F30)</f>
        <v>85.54</v>
      </c>
    </row>
    <row r="32" spans="2:6" x14ac:dyDescent="0.3">
      <c r="B32" s="126"/>
      <c r="C32" s="82"/>
      <c r="D32" s="82"/>
      <c r="E32" s="166"/>
      <c r="F32" s="166"/>
    </row>
    <row r="33" spans="2:6" x14ac:dyDescent="0.3">
      <c r="B33" s="126" t="s">
        <v>22</v>
      </c>
      <c r="C33" s="82"/>
      <c r="D33" s="82"/>
      <c r="E33" s="166"/>
      <c r="F33" s="166">
        <f>SUM(F28:F31)</f>
        <v>171.08</v>
      </c>
    </row>
    <row r="34" spans="2:6" x14ac:dyDescent="0.3">
      <c r="B34" s="124"/>
      <c r="C34" s="125"/>
      <c r="D34" s="125"/>
      <c r="E34" s="167"/>
      <c r="F34" s="149"/>
    </row>
    <row r="35" spans="2:6" x14ac:dyDescent="0.3">
      <c r="B35" s="168" t="s">
        <v>10</v>
      </c>
      <c r="C35" s="71"/>
      <c r="D35" s="71"/>
      <c r="E35" s="169"/>
      <c r="F35" s="169">
        <f>(F18+F25+F33)</f>
        <v>1034197.58</v>
      </c>
    </row>
    <row r="36" spans="2:6" x14ac:dyDescent="0.3">
      <c r="B36" s="168" t="s">
        <v>11</v>
      </c>
      <c r="C36" s="71" t="s">
        <v>5</v>
      </c>
      <c r="D36" s="71">
        <v>15</v>
      </c>
      <c r="E36" s="169"/>
      <c r="F36" s="169">
        <f>(F35*D36/100)</f>
        <v>155129.63699999999</v>
      </c>
    </row>
    <row r="37" spans="2:6" x14ac:dyDescent="0.3">
      <c r="B37" s="168" t="s">
        <v>16</v>
      </c>
      <c r="C37" s="71" t="s">
        <v>5</v>
      </c>
      <c r="D37" s="71">
        <v>15</v>
      </c>
      <c r="E37" s="169"/>
      <c r="F37" s="169">
        <f>F35*D37/100</f>
        <v>155129.63699999999</v>
      </c>
    </row>
    <row r="38" spans="2:6" x14ac:dyDescent="0.3">
      <c r="B38" s="126" t="s">
        <v>12</v>
      </c>
      <c r="C38" s="82"/>
      <c r="D38" s="82"/>
      <c r="E38" s="166"/>
      <c r="F38" s="166">
        <f>(F35+F36)</f>
        <v>1189327.2169999999</v>
      </c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B1:F38"/>
  <sheetViews>
    <sheetView topLeftCell="A10" workbookViewId="0">
      <selection activeCell="A38" sqref="A38"/>
    </sheetView>
  </sheetViews>
  <sheetFormatPr baseColWidth="10" defaultRowHeight="14.4" x14ac:dyDescent="0.3"/>
  <cols>
    <col min="2" max="2" width="44.33203125" customWidth="1"/>
    <col min="3" max="4" width="11.44140625" style="2"/>
    <col min="5" max="5" width="16.6640625" style="3" bestFit="1" customWidth="1"/>
    <col min="6" max="6" width="13.44140625" style="3" bestFit="1" customWidth="1"/>
  </cols>
  <sheetData>
    <row r="1" spans="2:6" ht="15" thickBot="1" x14ac:dyDescent="0.35"/>
    <row r="2" spans="2:6" ht="15" thickBot="1" x14ac:dyDescent="0.35">
      <c r="B2" s="8" t="s">
        <v>94</v>
      </c>
      <c r="C2" s="9"/>
      <c r="D2" s="9"/>
      <c r="E2" s="10"/>
      <c r="F2" s="11"/>
    </row>
    <row r="3" spans="2:6" ht="15" thickBot="1" x14ac:dyDescent="0.35"/>
    <row r="4" spans="2:6" x14ac:dyDescent="0.3">
      <c r="B4" s="96" t="s">
        <v>0</v>
      </c>
      <c r="C4" s="120" t="s">
        <v>1</v>
      </c>
      <c r="D4" s="120" t="s">
        <v>2</v>
      </c>
      <c r="E4" s="121" t="s">
        <v>3</v>
      </c>
      <c r="F4" s="122" t="s">
        <v>4</v>
      </c>
    </row>
    <row r="5" spans="2:6" x14ac:dyDescent="0.3">
      <c r="B5" s="79" t="s">
        <v>405</v>
      </c>
      <c r="C5" s="90" t="s">
        <v>404</v>
      </c>
      <c r="D5" s="123">
        <v>272</v>
      </c>
      <c r="E5" s="97">
        <v>1530</v>
      </c>
      <c r="F5" s="91">
        <f t="shared" ref="F5:F8" si="0">(D5*E5)</f>
        <v>416160</v>
      </c>
    </row>
    <row r="6" spans="2:6" x14ac:dyDescent="0.3">
      <c r="B6" s="79" t="s">
        <v>406</v>
      </c>
      <c r="C6" s="90" t="s">
        <v>404</v>
      </c>
      <c r="D6" s="123">
        <v>9</v>
      </c>
      <c r="E6" s="97">
        <v>1530</v>
      </c>
      <c r="F6" s="91">
        <f t="shared" ref="F6:F7" si="1">(D6*E6)</f>
        <v>13770</v>
      </c>
    </row>
    <row r="7" spans="2:6" x14ac:dyDescent="0.3">
      <c r="B7" s="79" t="s">
        <v>407</v>
      </c>
      <c r="C7" s="90" t="s">
        <v>404</v>
      </c>
      <c r="D7" s="123">
        <v>11</v>
      </c>
      <c r="E7" s="97">
        <v>1530</v>
      </c>
      <c r="F7" s="91">
        <f t="shared" si="1"/>
        <v>16830</v>
      </c>
    </row>
    <row r="8" spans="2:6" x14ac:dyDescent="0.3">
      <c r="B8" s="79" t="s">
        <v>408</v>
      </c>
      <c r="C8" s="90" t="s">
        <v>404</v>
      </c>
      <c r="D8" s="123">
        <v>7</v>
      </c>
      <c r="E8" s="97">
        <v>1530</v>
      </c>
      <c r="F8" s="91">
        <f t="shared" si="0"/>
        <v>10710</v>
      </c>
    </row>
    <row r="9" spans="2:6" x14ac:dyDescent="0.3">
      <c r="B9" s="79" t="s">
        <v>32</v>
      </c>
      <c r="C9" s="90" t="s">
        <v>13</v>
      </c>
      <c r="D9" s="90">
        <v>0.33</v>
      </c>
      <c r="E9" s="97">
        <v>2590</v>
      </c>
      <c r="F9" s="91">
        <f>(D9*E9)</f>
        <v>854.7</v>
      </c>
    </row>
    <row r="10" spans="2:6" x14ac:dyDescent="0.3">
      <c r="B10" s="92"/>
      <c r="C10" s="90"/>
      <c r="D10" s="90"/>
      <c r="E10" s="97"/>
      <c r="F10" s="91"/>
    </row>
    <row r="11" spans="2:6" ht="15" thickBot="1" x14ac:dyDescent="0.35">
      <c r="B11" s="92"/>
      <c r="C11" s="90"/>
      <c r="D11" s="90"/>
      <c r="E11" s="101"/>
      <c r="F11" s="91"/>
    </row>
    <row r="12" spans="2:6" ht="15" thickBot="1" x14ac:dyDescent="0.35">
      <c r="B12" s="33" t="s">
        <v>17</v>
      </c>
      <c r="C12" s="34"/>
      <c r="D12" s="34">
        <v>0</v>
      </c>
      <c r="E12" s="35">
        <v>0</v>
      </c>
      <c r="F12" s="36">
        <f>SUM(F5:F11)</f>
        <v>458324.7</v>
      </c>
    </row>
    <row r="13" spans="2:6" ht="15" thickBot="1" x14ac:dyDescent="0.35">
      <c r="B13" s="37" t="s">
        <v>18</v>
      </c>
      <c r="C13" s="38" t="s">
        <v>5</v>
      </c>
      <c r="D13" s="38">
        <v>0</v>
      </c>
      <c r="E13" s="39">
        <v>0</v>
      </c>
      <c r="F13" s="40">
        <f>(F12*D13/100)</f>
        <v>0</v>
      </c>
    </row>
    <row r="14" spans="2:6" ht="15" thickBot="1" x14ac:dyDescent="0.35">
      <c r="B14" s="41" t="s">
        <v>22</v>
      </c>
      <c r="C14" s="42"/>
      <c r="D14" s="42"/>
      <c r="E14" s="43"/>
      <c r="F14" s="44">
        <f>(F12+F13)</f>
        <v>458324.7</v>
      </c>
    </row>
    <row r="15" spans="2:6" ht="15" thickBot="1" x14ac:dyDescent="0.35">
      <c r="E15" s="4"/>
      <c r="F15" s="4"/>
    </row>
    <row r="16" spans="2:6" x14ac:dyDescent="0.3">
      <c r="B16" s="12" t="s">
        <v>6</v>
      </c>
      <c r="C16" s="34"/>
      <c r="D16" s="45"/>
      <c r="E16" s="46"/>
      <c r="F16" s="47"/>
    </row>
    <row r="17" spans="2:6" x14ac:dyDescent="0.3">
      <c r="B17" s="26" t="s">
        <v>37</v>
      </c>
      <c r="C17" s="27" t="s">
        <v>7</v>
      </c>
      <c r="D17" s="48">
        <v>0</v>
      </c>
      <c r="E17" s="49">
        <v>25000</v>
      </c>
      <c r="F17" s="50">
        <f>(D17*E17)</f>
        <v>0</v>
      </c>
    </row>
    <row r="18" spans="2:6" x14ac:dyDescent="0.3">
      <c r="B18" s="26" t="s">
        <v>19</v>
      </c>
      <c r="C18" s="27" t="s">
        <v>7</v>
      </c>
      <c r="D18" s="48">
        <v>0</v>
      </c>
      <c r="E18" s="49">
        <v>15000</v>
      </c>
      <c r="F18" s="50">
        <f>(D18*E18)</f>
        <v>0</v>
      </c>
    </row>
    <row r="19" spans="2:6" ht="15" thickBot="1" x14ac:dyDescent="0.35">
      <c r="B19" s="31"/>
      <c r="C19" s="57" t="s">
        <v>7</v>
      </c>
      <c r="D19" s="58">
        <v>0</v>
      </c>
      <c r="E19" s="59">
        <v>0</v>
      </c>
      <c r="F19" s="60">
        <f>(D19*E19)</f>
        <v>0</v>
      </c>
    </row>
    <row r="20" spans="2:6" x14ac:dyDescent="0.3">
      <c r="B20" s="33" t="s">
        <v>17</v>
      </c>
      <c r="C20" s="34"/>
      <c r="D20" s="45"/>
      <c r="E20" s="46"/>
      <c r="F20" s="51" t="e">
        <f>(#REF!+F19)</f>
        <v>#REF!</v>
      </c>
    </row>
    <row r="21" spans="2:6" x14ac:dyDescent="0.3">
      <c r="B21" s="26" t="s">
        <v>24</v>
      </c>
      <c r="C21" s="27" t="s">
        <v>5</v>
      </c>
      <c r="D21" s="48">
        <v>50</v>
      </c>
      <c r="E21" s="52"/>
      <c r="F21" s="50" t="e">
        <f>(F20*D21/100)</f>
        <v>#REF!</v>
      </c>
    </row>
    <row r="22" spans="2:6" ht="15" thickBot="1" x14ac:dyDescent="0.35">
      <c r="B22" s="41" t="s">
        <v>22</v>
      </c>
      <c r="C22" s="42"/>
      <c r="D22" s="53"/>
      <c r="E22" s="54"/>
      <c r="F22" s="55" t="e">
        <f>(F20+F21)</f>
        <v>#REF!</v>
      </c>
    </row>
    <row r="24" spans="2:6" ht="15" thickBot="1" x14ac:dyDescent="0.35">
      <c r="B24" s="1"/>
    </row>
    <row r="25" spans="2:6" ht="15" thickBot="1" x14ac:dyDescent="0.35">
      <c r="B25" s="73" t="s">
        <v>8</v>
      </c>
      <c r="C25" s="85"/>
      <c r="D25" s="85"/>
      <c r="E25" s="86"/>
      <c r="F25" s="75"/>
    </row>
    <row r="26" spans="2:6" ht="15" thickBot="1" x14ac:dyDescent="0.35">
      <c r="B26" s="87" t="s">
        <v>34</v>
      </c>
      <c r="C26" s="88" t="s">
        <v>9</v>
      </c>
      <c r="D26" s="88">
        <v>0</v>
      </c>
      <c r="E26" s="74">
        <v>0</v>
      </c>
      <c r="F26" s="89">
        <f>(D26*E26)</f>
        <v>0</v>
      </c>
    </row>
    <row r="27" spans="2:6" x14ac:dyDescent="0.3">
      <c r="B27" s="76" t="s">
        <v>206</v>
      </c>
      <c r="C27" s="90" t="s">
        <v>391</v>
      </c>
      <c r="D27" s="90">
        <v>0</v>
      </c>
      <c r="E27" s="77">
        <v>0</v>
      </c>
      <c r="F27" s="91">
        <f>(D27*E27)</f>
        <v>0</v>
      </c>
    </row>
    <row r="28" spans="2:6" x14ac:dyDescent="0.3">
      <c r="B28" s="79"/>
      <c r="C28" s="90" t="s">
        <v>13</v>
      </c>
      <c r="D28" s="90">
        <v>0</v>
      </c>
      <c r="E28" s="80">
        <v>0</v>
      </c>
      <c r="F28" s="91">
        <f>(D28*E28)</f>
        <v>0</v>
      </c>
    </row>
    <row r="29" spans="2:6" x14ac:dyDescent="0.3">
      <c r="B29" s="79"/>
      <c r="C29" s="90" t="s">
        <v>13</v>
      </c>
      <c r="D29" s="90">
        <v>0</v>
      </c>
      <c r="E29" s="80">
        <v>0</v>
      </c>
      <c r="F29" s="91">
        <f>(D29*E29)</f>
        <v>0</v>
      </c>
    </row>
    <row r="30" spans="2:6" x14ac:dyDescent="0.3">
      <c r="B30" s="79"/>
      <c r="C30" s="90" t="s">
        <v>13</v>
      </c>
      <c r="D30" s="90">
        <v>0</v>
      </c>
      <c r="E30" s="80">
        <v>0</v>
      </c>
      <c r="F30" s="91">
        <f>SUM(F26:F29)</f>
        <v>0</v>
      </c>
    </row>
    <row r="31" spans="2:6" ht="15" thickBot="1" x14ac:dyDescent="0.35">
      <c r="B31" s="92"/>
      <c r="C31" s="93"/>
      <c r="D31" s="93">
        <v>0</v>
      </c>
      <c r="E31" s="94"/>
      <c r="F31" s="95"/>
    </row>
    <row r="32" spans="2:6" ht="15" thickBot="1" x14ac:dyDescent="0.35">
      <c r="B32" s="73" t="s">
        <v>22</v>
      </c>
      <c r="C32" s="85"/>
      <c r="D32" s="85"/>
      <c r="E32" s="86"/>
      <c r="F32" s="19">
        <f>SUM(F26:F30)</f>
        <v>0</v>
      </c>
    </row>
    <row r="33" spans="2:6" x14ac:dyDescent="0.3">
      <c r="E33" s="4"/>
      <c r="F33" s="6"/>
    </row>
    <row r="34" spans="2:6" ht="15" thickBot="1" x14ac:dyDescent="0.35">
      <c r="F34" s="7"/>
    </row>
    <row r="35" spans="2:6" ht="15" thickBot="1" x14ac:dyDescent="0.35">
      <c r="B35" s="61" t="s">
        <v>10</v>
      </c>
      <c r="C35" s="62"/>
      <c r="D35" s="62"/>
      <c r="E35" s="63"/>
      <c r="F35" s="36" t="e">
        <f>(F14+F22+F32)</f>
        <v>#REF!</v>
      </c>
    </row>
    <row r="36" spans="2:6" ht="15" thickBot="1" x14ac:dyDescent="0.35">
      <c r="B36" s="64" t="s">
        <v>11</v>
      </c>
      <c r="C36" s="65" t="s">
        <v>5</v>
      </c>
      <c r="D36" s="65">
        <v>15</v>
      </c>
      <c r="E36" s="66"/>
      <c r="F36" s="40" t="e">
        <f>(F35*D36/100)</f>
        <v>#REF!</v>
      </c>
    </row>
    <row r="37" spans="2:6" ht="15" thickBot="1" x14ac:dyDescent="0.35">
      <c r="B37" s="67" t="s">
        <v>16</v>
      </c>
      <c r="C37" s="68" t="s">
        <v>5</v>
      </c>
      <c r="D37" s="68">
        <v>15</v>
      </c>
      <c r="E37" s="69"/>
      <c r="F37" s="44" t="e">
        <f>F35*D37/100</f>
        <v>#REF!</v>
      </c>
    </row>
    <row r="38" spans="2:6" ht="15" thickBot="1" x14ac:dyDescent="0.35">
      <c r="B38" s="16" t="s">
        <v>12</v>
      </c>
      <c r="C38" s="17"/>
      <c r="D38" s="17"/>
      <c r="E38" s="18"/>
      <c r="F38" s="19" t="e">
        <f>(F35+F36)</f>
        <v>#REF!</v>
      </c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B2:K50"/>
  <sheetViews>
    <sheetView workbookViewId="0">
      <selection activeCell="K44" sqref="K44:K46"/>
    </sheetView>
  </sheetViews>
  <sheetFormatPr baseColWidth="10" defaultRowHeight="14.4" x14ac:dyDescent="0.3"/>
  <cols>
    <col min="2" max="2" width="33.44140625" customWidth="1"/>
    <col min="8" max="8" width="25.6640625" customWidth="1"/>
    <col min="9" max="9" width="23.109375" customWidth="1"/>
    <col min="11" max="11" width="20.5546875" customWidth="1"/>
  </cols>
  <sheetData>
    <row r="2" spans="2:11" x14ac:dyDescent="0.3">
      <c r="B2" s="129" t="s">
        <v>282</v>
      </c>
      <c r="C2" s="129" t="s">
        <v>131</v>
      </c>
      <c r="D2" s="129" t="s">
        <v>283</v>
      </c>
      <c r="E2" s="129" t="s">
        <v>284</v>
      </c>
      <c r="F2" s="129" t="s">
        <v>285</v>
      </c>
      <c r="H2" s="259" t="s">
        <v>303</v>
      </c>
      <c r="I2" s="259" t="s">
        <v>304</v>
      </c>
      <c r="J2" s="259" t="s">
        <v>305</v>
      </c>
      <c r="K2" s="259" t="s">
        <v>306</v>
      </c>
    </row>
    <row r="3" spans="2:11" x14ac:dyDescent="0.3">
      <c r="B3" s="249" t="s">
        <v>286</v>
      </c>
      <c r="C3" s="125" t="s">
        <v>287</v>
      </c>
      <c r="D3" s="125">
        <v>28.15</v>
      </c>
      <c r="E3" s="250">
        <v>7190</v>
      </c>
      <c r="F3" s="250">
        <v>202398</v>
      </c>
      <c r="H3" s="260">
        <v>1.3</v>
      </c>
      <c r="I3" s="260">
        <v>0.9</v>
      </c>
      <c r="J3" s="260">
        <v>23.2</v>
      </c>
      <c r="K3" s="260">
        <v>27.143999999999998</v>
      </c>
    </row>
    <row r="4" spans="2:11" x14ac:dyDescent="0.3">
      <c r="B4" s="249" t="s">
        <v>288</v>
      </c>
      <c r="C4" s="125" t="s">
        <v>287</v>
      </c>
      <c r="D4" s="125">
        <v>8.1300000000000008</v>
      </c>
      <c r="E4" s="250">
        <v>2200</v>
      </c>
      <c r="F4" s="251">
        <v>17886</v>
      </c>
    </row>
    <row r="5" spans="2:11" x14ac:dyDescent="0.3">
      <c r="B5" s="249" t="s">
        <v>289</v>
      </c>
      <c r="C5" s="125" t="s">
        <v>287</v>
      </c>
      <c r="D5" s="125">
        <v>6.15</v>
      </c>
      <c r="E5" s="250">
        <v>1520</v>
      </c>
      <c r="F5" s="251">
        <v>9348</v>
      </c>
      <c r="K5" s="259" t="s">
        <v>22</v>
      </c>
    </row>
    <row r="6" spans="2:11" x14ac:dyDescent="0.3">
      <c r="B6" s="249" t="s">
        <v>290</v>
      </c>
      <c r="C6" s="125" t="s">
        <v>287</v>
      </c>
      <c r="D6" s="125">
        <v>7.33</v>
      </c>
      <c r="E6" s="250">
        <v>5290</v>
      </c>
      <c r="F6" s="251">
        <v>38775</v>
      </c>
      <c r="H6" s="261" t="s">
        <v>307</v>
      </c>
      <c r="I6" s="262">
        <v>8</v>
      </c>
      <c r="J6" s="262" t="s">
        <v>308</v>
      </c>
      <c r="K6" s="260">
        <v>0.66</v>
      </c>
    </row>
    <row r="7" spans="2:11" x14ac:dyDescent="0.3">
      <c r="B7" s="252"/>
      <c r="C7" s="252"/>
      <c r="D7" s="252"/>
      <c r="E7" s="253"/>
      <c r="F7" s="254">
        <f>SUM(F3:F6)</f>
        <v>268407</v>
      </c>
      <c r="H7" s="259" t="s">
        <v>309</v>
      </c>
      <c r="I7" s="260">
        <v>60</v>
      </c>
      <c r="J7" s="260">
        <v>40</v>
      </c>
    </row>
    <row r="8" spans="2:11" x14ac:dyDescent="0.3">
      <c r="B8" s="129" t="s">
        <v>282</v>
      </c>
      <c r="C8" s="129" t="s">
        <v>131</v>
      </c>
      <c r="D8" s="129" t="s">
        <v>283</v>
      </c>
      <c r="E8" s="255" t="s">
        <v>284</v>
      </c>
      <c r="F8" s="255" t="s">
        <v>22</v>
      </c>
      <c r="H8" s="2"/>
      <c r="I8" s="2"/>
      <c r="J8" s="263" t="s">
        <v>310</v>
      </c>
    </row>
    <row r="9" spans="2:11" x14ac:dyDescent="0.3">
      <c r="B9" s="249" t="s">
        <v>291</v>
      </c>
      <c r="C9" s="125" t="s">
        <v>119</v>
      </c>
      <c r="D9" s="125">
        <v>3</v>
      </c>
      <c r="E9" s="250">
        <v>1790</v>
      </c>
      <c r="F9" s="250">
        <f>(D9*E9)</f>
        <v>5370</v>
      </c>
      <c r="K9" s="259" t="s">
        <v>22</v>
      </c>
    </row>
    <row r="10" spans="2:11" x14ac:dyDescent="0.3">
      <c r="B10" s="249" t="s">
        <v>292</v>
      </c>
      <c r="C10" s="125" t="s">
        <v>119</v>
      </c>
      <c r="D10" s="125">
        <v>1</v>
      </c>
      <c r="E10" s="250">
        <v>1490</v>
      </c>
      <c r="F10" s="250">
        <v>1490</v>
      </c>
      <c r="H10" s="259" t="s">
        <v>311</v>
      </c>
      <c r="I10" s="260">
        <v>8</v>
      </c>
      <c r="J10" s="260">
        <v>0.66</v>
      </c>
      <c r="K10" s="260">
        <v>8.25</v>
      </c>
    </row>
    <row r="11" spans="2:11" x14ac:dyDescent="0.3">
      <c r="B11" s="249" t="s">
        <v>293</v>
      </c>
      <c r="C11" s="125" t="s">
        <v>119</v>
      </c>
      <c r="D11" s="125">
        <v>2</v>
      </c>
      <c r="E11" s="250">
        <v>650</v>
      </c>
      <c r="F11" s="250">
        <f>(D11*E11)</f>
        <v>1300</v>
      </c>
      <c r="H11" s="259" t="s">
        <v>312</v>
      </c>
      <c r="I11" s="260">
        <v>100</v>
      </c>
      <c r="J11" s="264" t="s">
        <v>308</v>
      </c>
    </row>
    <row r="12" spans="2:11" x14ac:dyDescent="0.3">
      <c r="B12" s="249" t="s">
        <v>294</v>
      </c>
      <c r="C12" s="125" t="s">
        <v>119</v>
      </c>
      <c r="D12" s="125">
        <v>5</v>
      </c>
      <c r="E12" s="250">
        <v>1490</v>
      </c>
      <c r="F12" s="250">
        <f>(D12*E12)</f>
        <v>7450</v>
      </c>
    </row>
    <row r="13" spans="2:11" x14ac:dyDescent="0.3">
      <c r="B13" s="249" t="s">
        <v>295</v>
      </c>
      <c r="C13" s="125" t="s">
        <v>119</v>
      </c>
      <c r="D13" s="125">
        <v>1</v>
      </c>
      <c r="E13" s="250">
        <v>560</v>
      </c>
      <c r="F13" s="250">
        <f>(D13*E13)</f>
        <v>560</v>
      </c>
      <c r="H13" s="259" t="s">
        <v>5</v>
      </c>
      <c r="I13" s="263" t="s">
        <v>313</v>
      </c>
    </row>
    <row r="14" spans="2:11" x14ac:dyDescent="0.3">
      <c r="B14" s="249" t="s">
        <v>291</v>
      </c>
      <c r="C14" s="125" t="s">
        <v>119</v>
      </c>
      <c r="D14" s="125">
        <v>3</v>
      </c>
      <c r="E14" s="250">
        <v>1790</v>
      </c>
      <c r="F14" s="250">
        <f>(D14*E14)</f>
        <v>5370</v>
      </c>
      <c r="H14" s="260" t="s">
        <v>314</v>
      </c>
      <c r="I14" s="260">
        <v>8.2500000000000004E-2</v>
      </c>
    </row>
    <row r="15" spans="2:11" x14ac:dyDescent="0.3">
      <c r="B15" s="256"/>
      <c r="C15" s="252"/>
      <c r="D15" s="252"/>
      <c r="E15" s="253"/>
      <c r="F15" s="254">
        <f>SUM(F9:F14)</f>
        <v>21540</v>
      </c>
    </row>
    <row r="16" spans="2:11" x14ac:dyDescent="0.3">
      <c r="B16" s="129" t="s">
        <v>282</v>
      </c>
      <c r="C16" s="129" t="s">
        <v>131</v>
      </c>
      <c r="D16" s="129" t="s">
        <v>283</v>
      </c>
      <c r="E16" s="129" t="s">
        <v>296</v>
      </c>
      <c r="F16" s="129" t="s">
        <v>22</v>
      </c>
      <c r="I16" s="261" t="s">
        <v>313</v>
      </c>
      <c r="J16" s="261" t="s">
        <v>315</v>
      </c>
      <c r="K16" s="259" t="s">
        <v>316</v>
      </c>
    </row>
    <row r="17" spans="2:11" x14ac:dyDescent="0.3">
      <c r="B17" s="243" t="s">
        <v>297</v>
      </c>
      <c r="C17" s="142" t="s">
        <v>119</v>
      </c>
      <c r="D17" s="142">
        <v>4</v>
      </c>
      <c r="E17" s="257">
        <v>760</v>
      </c>
      <c r="F17" s="257">
        <f t="shared" ref="F17:F22" si="0">(D17*E17)</f>
        <v>3040</v>
      </c>
      <c r="I17" s="260">
        <v>8.2500000000000004E-2</v>
      </c>
      <c r="J17" s="265">
        <v>23000</v>
      </c>
      <c r="K17" s="265">
        <v>1897</v>
      </c>
    </row>
    <row r="18" spans="2:11" x14ac:dyDescent="0.3">
      <c r="B18" s="243" t="s">
        <v>298</v>
      </c>
      <c r="C18" s="142" t="s">
        <v>119</v>
      </c>
      <c r="D18" s="142">
        <v>1</v>
      </c>
      <c r="E18" s="257">
        <v>34990</v>
      </c>
      <c r="F18" s="257">
        <f t="shared" si="0"/>
        <v>34990</v>
      </c>
    </row>
    <row r="19" spans="2:11" x14ac:dyDescent="0.3">
      <c r="B19" s="243" t="s">
        <v>299</v>
      </c>
      <c r="C19" s="142" t="s">
        <v>119</v>
      </c>
      <c r="D19" s="142">
        <v>40</v>
      </c>
      <c r="E19" s="257">
        <v>390</v>
      </c>
      <c r="F19" s="257">
        <f t="shared" si="0"/>
        <v>15600</v>
      </c>
      <c r="H19" s="259" t="s">
        <v>317</v>
      </c>
      <c r="I19" s="259" t="s">
        <v>318</v>
      </c>
    </row>
    <row r="20" spans="2:11" x14ac:dyDescent="0.3">
      <c r="B20" s="243" t="s">
        <v>300</v>
      </c>
      <c r="C20" s="142" t="s">
        <v>119</v>
      </c>
      <c r="D20" s="142">
        <v>3</v>
      </c>
      <c r="E20" s="257">
        <v>5790</v>
      </c>
      <c r="F20" s="257">
        <f t="shared" si="0"/>
        <v>17370</v>
      </c>
      <c r="H20" s="260" t="s">
        <v>319</v>
      </c>
      <c r="I20" s="266">
        <v>51.491999999999997</v>
      </c>
    </row>
    <row r="21" spans="2:11" x14ac:dyDescent="0.3">
      <c r="B21" s="243" t="s">
        <v>301</v>
      </c>
      <c r="C21" s="142" t="s">
        <v>119</v>
      </c>
      <c r="D21" s="142">
        <v>20</v>
      </c>
      <c r="E21" s="257">
        <v>4370</v>
      </c>
      <c r="F21" s="257">
        <f t="shared" si="0"/>
        <v>87400</v>
      </c>
    </row>
    <row r="22" spans="2:11" x14ac:dyDescent="0.3">
      <c r="B22" s="243" t="s">
        <v>302</v>
      </c>
      <c r="C22" s="142" t="s">
        <v>119</v>
      </c>
      <c r="D22" s="142">
        <v>25</v>
      </c>
      <c r="E22" s="257">
        <v>4480</v>
      </c>
      <c r="F22" s="257">
        <f t="shared" si="0"/>
        <v>112000</v>
      </c>
      <c r="H22" s="260" t="s">
        <v>320</v>
      </c>
    </row>
    <row r="23" spans="2:11" x14ac:dyDescent="0.3">
      <c r="B23" s="243"/>
      <c r="C23" s="142"/>
      <c r="D23" s="142"/>
      <c r="E23" s="257"/>
      <c r="F23" s="258">
        <f>SUM(F17:F22)</f>
        <v>270400</v>
      </c>
    </row>
    <row r="24" spans="2:11" ht="15" thickBot="1" x14ac:dyDescent="0.35"/>
    <row r="25" spans="2:11" ht="15" thickBot="1" x14ac:dyDescent="0.35">
      <c r="B25" s="33" t="s">
        <v>17</v>
      </c>
      <c r="C25" s="34"/>
      <c r="D25" s="34">
        <v>0</v>
      </c>
      <c r="E25" s="35">
        <v>0</v>
      </c>
      <c r="F25" s="36">
        <f>(F7+F15+F23)</f>
        <v>560347</v>
      </c>
    </row>
    <row r="26" spans="2:11" ht="15" thickBot="1" x14ac:dyDescent="0.35">
      <c r="B26" s="37" t="s">
        <v>18</v>
      </c>
      <c r="C26" s="38" t="s">
        <v>5</v>
      </c>
      <c r="D26" s="38">
        <v>0</v>
      </c>
      <c r="E26" s="39">
        <v>0</v>
      </c>
      <c r="F26" s="40">
        <f>(F25*D26/100)</f>
        <v>0</v>
      </c>
    </row>
    <row r="27" spans="2:11" ht="15" thickBot="1" x14ac:dyDescent="0.35">
      <c r="B27" s="41" t="s">
        <v>22</v>
      </c>
      <c r="C27" s="42"/>
      <c r="D27" s="42"/>
      <c r="E27" s="43"/>
      <c r="F27" s="44">
        <f>(F25+F26)</f>
        <v>560347</v>
      </c>
    </row>
    <row r="32" spans="2:11" x14ac:dyDescent="0.3">
      <c r="B32" s="168" t="s">
        <v>6</v>
      </c>
      <c r="C32" s="71"/>
      <c r="D32" s="71"/>
      <c r="E32" s="169"/>
      <c r="F32" s="169"/>
    </row>
    <row r="33" spans="2:6" x14ac:dyDescent="0.3">
      <c r="B33" s="168" t="s">
        <v>37</v>
      </c>
      <c r="C33" s="71" t="s">
        <v>7</v>
      </c>
      <c r="D33" s="71">
        <v>3</v>
      </c>
      <c r="E33" s="170">
        <v>25000</v>
      </c>
      <c r="F33" s="170">
        <f>(D33*E33)</f>
        <v>75000</v>
      </c>
    </row>
    <row r="34" spans="2:6" x14ac:dyDescent="0.3">
      <c r="B34" s="168" t="s">
        <v>19</v>
      </c>
      <c r="C34" s="71" t="s">
        <v>7</v>
      </c>
      <c r="D34" s="71">
        <v>3</v>
      </c>
      <c r="E34" s="170">
        <v>20000</v>
      </c>
      <c r="F34" s="170">
        <f>(D34*E34)</f>
        <v>60000</v>
      </c>
    </row>
    <row r="35" spans="2:6" x14ac:dyDescent="0.3">
      <c r="B35" s="168" t="s">
        <v>17</v>
      </c>
      <c r="C35" s="71"/>
      <c r="D35" s="71"/>
      <c r="E35" s="169"/>
      <c r="F35" s="170">
        <f>SUM(F33:F34)</f>
        <v>135000</v>
      </c>
    </row>
    <row r="36" spans="2:6" x14ac:dyDescent="0.3">
      <c r="B36" s="168" t="s">
        <v>24</v>
      </c>
      <c r="C36" s="71" t="s">
        <v>5</v>
      </c>
      <c r="D36" s="71">
        <v>50</v>
      </c>
      <c r="E36" s="169"/>
      <c r="F36" s="170">
        <f>(F35*D36/100)</f>
        <v>67500</v>
      </c>
    </row>
    <row r="37" spans="2:6" x14ac:dyDescent="0.3">
      <c r="B37" s="168" t="s">
        <v>22</v>
      </c>
      <c r="C37" s="71"/>
      <c r="D37" s="71"/>
      <c r="E37" s="169"/>
      <c r="F37" s="170">
        <f>(F35+F36)</f>
        <v>202500</v>
      </c>
    </row>
    <row r="38" spans="2:6" x14ac:dyDescent="0.3">
      <c r="B38" s="124"/>
      <c r="C38" s="125"/>
      <c r="D38" s="125"/>
      <c r="E38" s="167"/>
      <c r="F38" s="167"/>
    </row>
    <row r="39" spans="2:6" x14ac:dyDescent="0.3">
      <c r="B39" s="126" t="s">
        <v>8</v>
      </c>
      <c r="C39" s="82"/>
      <c r="D39" s="82"/>
      <c r="E39" s="166"/>
      <c r="F39" s="166"/>
    </row>
    <row r="40" spans="2:6" x14ac:dyDescent="0.3">
      <c r="B40" s="126" t="s">
        <v>254</v>
      </c>
      <c r="C40" s="82" t="s">
        <v>13</v>
      </c>
      <c r="D40" s="82">
        <v>2E-3</v>
      </c>
      <c r="E40" s="166">
        <v>4390</v>
      </c>
      <c r="F40" s="166">
        <f>(D40*E40)</f>
        <v>8.7799999999999994</v>
      </c>
    </row>
    <row r="41" spans="2:6" x14ac:dyDescent="0.3">
      <c r="B41" s="126" t="s">
        <v>255</v>
      </c>
      <c r="C41" s="82" t="s">
        <v>13</v>
      </c>
      <c r="D41" s="82">
        <v>2E-3</v>
      </c>
      <c r="E41" s="166">
        <v>34990</v>
      </c>
      <c r="F41" s="166">
        <f>(D41*E41)</f>
        <v>69.98</v>
      </c>
    </row>
    <row r="42" spans="2:6" x14ac:dyDescent="0.3">
      <c r="B42" s="126" t="s">
        <v>243</v>
      </c>
      <c r="C42" s="82" t="s">
        <v>13</v>
      </c>
      <c r="D42" s="82">
        <v>2E-3</v>
      </c>
      <c r="E42" s="166">
        <v>3390</v>
      </c>
      <c r="F42" s="166">
        <f>(D42*E42)</f>
        <v>6.78</v>
      </c>
    </row>
    <row r="43" spans="2:6" x14ac:dyDescent="0.3">
      <c r="B43" s="126" t="s">
        <v>256</v>
      </c>
      <c r="C43" s="82" t="s">
        <v>13</v>
      </c>
      <c r="D43" s="82">
        <v>2E-3</v>
      </c>
      <c r="E43" s="166">
        <v>4200</v>
      </c>
      <c r="F43" s="166">
        <f>SUM(F40:F42)</f>
        <v>85.54</v>
      </c>
    </row>
    <row r="44" spans="2:6" x14ac:dyDescent="0.3">
      <c r="B44" s="126"/>
      <c r="C44" s="82"/>
      <c r="D44" s="82"/>
      <c r="E44" s="166"/>
      <c r="F44" s="166"/>
    </row>
    <row r="45" spans="2:6" x14ac:dyDescent="0.3">
      <c r="B45" s="126" t="s">
        <v>22</v>
      </c>
      <c r="C45" s="82"/>
      <c r="D45" s="82"/>
      <c r="E45" s="166"/>
      <c r="F45" s="166">
        <f>SUM(F40:F43)</f>
        <v>171.08</v>
      </c>
    </row>
    <row r="46" spans="2:6" x14ac:dyDescent="0.3">
      <c r="B46" s="124"/>
      <c r="C46" s="125"/>
      <c r="D46" s="125"/>
      <c r="E46" s="167"/>
      <c r="F46" s="149"/>
    </row>
    <row r="47" spans="2:6" x14ac:dyDescent="0.3">
      <c r="B47" s="168" t="s">
        <v>10</v>
      </c>
      <c r="C47" s="71"/>
      <c r="D47" s="71"/>
      <c r="E47" s="169"/>
      <c r="F47" s="169">
        <f>(F27+F37+F45)</f>
        <v>763018.08</v>
      </c>
    </row>
    <row r="48" spans="2:6" x14ac:dyDescent="0.3">
      <c r="B48" s="168" t="s">
        <v>11</v>
      </c>
      <c r="C48" s="71" t="s">
        <v>5</v>
      </c>
      <c r="D48" s="71">
        <v>15</v>
      </c>
      <c r="E48" s="169"/>
      <c r="F48" s="169">
        <f>(F47*D48/100)</f>
        <v>114452.712</v>
      </c>
    </row>
    <row r="49" spans="2:6" x14ac:dyDescent="0.3">
      <c r="B49" s="168" t="s">
        <v>16</v>
      </c>
      <c r="C49" s="71" t="s">
        <v>5</v>
      </c>
      <c r="D49" s="71">
        <v>15</v>
      </c>
      <c r="E49" s="169"/>
      <c r="F49" s="169">
        <f>F47*D49/100</f>
        <v>114452.712</v>
      </c>
    </row>
    <row r="50" spans="2:6" x14ac:dyDescent="0.3">
      <c r="B50" s="126" t="s">
        <v>12</v>
      </c>
      <c r="C50" s="82"/>
      <c r="D50" s="82"/>
      <c r="E50" s="166"/>
      <c r="F50" s="166">
        <f>(F47+F48)</f>
        <v>877470.7919999999</v>
      </c>
    </row>
  </sheetData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B2:K66"/>
  <sheetViews>
    <sheetView topLeftCell="A49" workbookViewId="0">
      <selection activeCell="F64" sqref="F64"/>
    </sheetView>
  </sheetViews>
  <sheetFormatPr baseColWidth="10" defaultRowHeight="14.4" x14ac:dyDescent="0.3"/>
  <cols>
    <col min="2" max="2" width="32.109375" customWidth="1"/>
    <col min="3" max="3" width="31.44140625" customWidth="1"/>
    <col min="5" max="5" width="18" customWidth="1"/>
    <col min="6" max="6" width="16.44140625" customWidth="1"/>
    <col min="8" max="8" width="26.33203125" customWidth="1"/>
    <col min="9" max="9" width="15.6640625" customWidth="1"/>
    <col min="10" max="10" width="19.33203125" customWidth="1"/>
    <col min="11" max="11" width="23" customWidth="1"/>
  </cols>
  <sheetData>
    <row r="2" spans="2:11" x14ac:dyDescent="0.3">
      <c r="B2" s="82" t="s">
        <v>321</v>
      </c>
      <c r="C2" s="82" t="s">
        <v>321</v>
      </c>
      <c r="D2" s="82" t="s">
        <v>283</v>
      </c>
      <c r="E2" s="82" t="s">
        <v>284</v>
      </c>
      <c r="F2" s="82" t="s">
        <v>22</v>
      </c>
      <c r="H2" s="259" t="s">
        <v>355</v>
      </c>
      <c r="I2" s="259" t="s">
        <v>356</v>
      </c>
      <c r="J2" s="259" t="s">
        <v>357</v>
      </c>
      <c r="K2" s="259" t="s">
        <v>306</v>
      </c>
    </row>
    <row r="3" spans="2:11" x14ac:dyDescent="0.3">
      <c r="B3" s="249" t="s">
        <v>322</v>
      </c>
      <c r="C3" s="249" t="s">
        <v>322</v>
      </c>
      <c r="D3" s="125">
        <v>55.05</v>
      </c>
      <c r="E3" s="250">
        <v>34730</v>
      </c>
      <c r="F3" s="250">
        <f t="shared" ref="F3:F27" si="0">(D3*E3)</f>
        <v>1911886.5</v>
      </c>
      <c r="H3" s="260">
        <v>0.6</v>
      </c>
      <c r="I3" s="260">
        <v>0.3</v>
      </c>
      <c r="J3" s="260">
        <v>83</v>
      </c>
      <c r="K3" s="260">
        <v>9.9600000000000009</v>
      </c>
    </row>
    <row r="4" spans="2:11" x14ac:dyDescent="0.3">
      <c r="B4" s="249" t="s">
        <v>323</v>
      </c>
      <c r="C4" s="249" t="s">
        <v>323</v>
      </c>
      <c r="D4" s="125">
        <v>41.95</v>
      </c>
      <c r="E4" s="250">
        <v>25610</v>
      </c>
      <c r="F4" s="250">
        <f t="shared" si="0"/>
        <v>1074339.5</v>
      </c>
      <c r="H4" s="2"/>
      <c r="I4" s="2"/>
      <c r="J4" s="2"/>
      <c r="K4" s="2"/>
    </row>
    <row r="5" spans="2:11" x14ac:dyDescent="0.3">
      <c r="B5" s="249" t="s">
        <v>324</v>
      </c>
      <c r="C5" s="249" t="s">
        <v>324</v>
      </c>
      <c r="D5" s="125">
        <v>2.5499999999999998</v>
      </c>
      <c r="E5" s="250">
        <v>16490</v>
      </c>
      <c r="F5" s="250">
        <f t="shared" si="0"/>
        <v>42049.5</v>
      </c>
      <c r="H5" s="2"/>
      <c r="I5" s="2"/>
      <c r="J5" s="2"/>
      <c r="K5" s="2"/>
    </row>
    <row r="6" spans="2:11" x14ac:dyDescent="0.3">
      <c r="B6" s="249"/>
      <c r="C6" s="249"/>
      <c r="D6" s="125"/>
      <c r="E6" s="250"/>
      <c r="F6" s="254">
        <f>SUM(F3:F5)</f>
        <v>3028275.5</v>
      </c>
      <c r="H6" s="2"/>
      <c r="I6" s="2"/>
      <c r="J6" s="2"/>
      <c r="K6" s="2"/>
    </row>
    <row r="7" spans="2:11" x14ac:dyDescent="0.3">
      <c r="B7" s="238" t="s">
        <v>325</v>
      </c>
      <c r="C7" s="238" t="s">
        <v>325</v>
      </c>
      <c r="D7" s="82" t="s">
        <v>283</v>
      </c>
      <c r="E7" s="231" t="s">
        <v>284</v>
      </c>
      <c r="F7" s="267" t="s">
        <v>22</v>
      </c>
      <c r="H7" s="2"/>
      <c r="I7" s="2"/>
      <c r="J7" s="2"/>
      <c r="K7" s="2"/>
    </row>
    <row r="8" spans="2:11" x14ac:dyDescent="0.3">
      <c r="B8" s="249" t="s">
        <v>326</v>
      </c>
      <c r="C8" s="249" t="s">
        <v>326</v>
      </c>
      <c r="D8" s="125">
        <v>24.07</v>
      </c>
      <c r="E8" s="250">
        <v>34730</v>
      </c>
      <c r="F8" s="268">
        <f>(D8*E8)</f>
        <v>835951.1</v>
      </c>
      <c r="H8" s="2"/>
      <c r="I8" s="2"/>
      <c r="J8" s="2"/>
      <c r="K8" s="2"/>
    </row>
    <row r="9" spans="2:11" x14ac:dyDescent="0.3">
      <c r="B9" s="249" t="s">
        <v>327</v>
      </c>
      <c r="C9" s="249" t="s">
        <v>327</v>
      </c>
      <c r="D9" s="125">
        <v>12.54</v>
      </c>
      <c r="E9" s="250">
        <v>25610</v>
      </c>
      <c r="F9" s="268">
        <f>(D9*E9)</f>
        <v>321149.39999999997</v>
      </c>
      <c r="H9" s="2"/>
      <c r="I9" s="2"/>
      <c r="J9" s="2"/>
      <c r="K9" s="2"/>
    </row>
    <row r="10" spans="2:11" x14ac:dyDescent="0.3">
      <c r="B10" s="249"/>
      <c r="C10" s="249"/>
      <c r="D10" s="125"/>
      <c r="E10" s="250"/>
      <c r="F10" s="254">
        <f>SUM(F8:F9)</f>
        <v>1157100.5</v>
      </c>
      <c r="H10" s="2"/>
      <c r="I10" s="2"/>
      <c r="J10" s="2"/>
      <c r="K10" s="2"/>
    </row>
    <row r="11" spans="2:11" x14ac:dyDescent="0.3">
      <c r="B11" s="82" t="s">
        <v>282</v>
      </c>
      <c r="C11" s="82" t="s">
        <v>282</v>
      </c>
      <c r="D11" s="82" t="s">
        <v>283</v>
      </c>
      <c r="E11" s="231" t="s">
        <v>284</v>
      </c>
      <c r="F11" s="231" t="s">
        <v>22</v>
      </c>
      <c r="H11" s="272"/>
      <c r="I11" s="144"/>
      <c r="J11" s="144"/>
      <c r="K11" s="252" t="s">
        <v>22</v>
      </c>
    </row>
    <row r="12" spans="2:11" x14ac:dyDescent="0.3">
      <c r="B12" s="249" t="s">
        <v>328</v>
      </c>
      <c r="C12" s="249" t="s">
        <v>328</v>
      </c>
      <c r="D12" s="125">
        <v>2</v>
      </c>
      <c r="E12" s="250">
        <v>5890</v>
      </c>
      <c r="F12" s="250">
        <f>(D12*E12)</f>
        <v>11780</v>
      </c>
      <c r="H12" s="259" t="s">
        <v>307</v>
      </c>
      <c r="I12" s="260">
        <v>1</v>
      </c>
      <c r="J12" s="260" t="s">
        <v>308</v>
      </c>
      <c r="K12" s="260">
        <v>0.66</v>
      </c>
    </row>
    <row r="13" spans="2:11" x14ac:dyDescent="0.3">
      <c r="B13" s="249" t="s">
        <v>329</v>
      </c>
      <c r="C13" s="249" t="s">
        <v>329</v>
      </c>
      <c r="D13" s="125">
        <v>15</v>
      </c>
      <c r="E13" s="250">
        <v>5890</v>
      </c>
      <c r="F13" s="250">
        <f>(D13*E13)</f>
        <v>88350</v>
      </c>
      <c r="H13" s="259" t="s">
        <v>358</v>
      </c>
      <c r="I13" s="260">
        <v>60</v>
      </c>
      <c r="J13" s="260"/>
      <c r="K13" s="2"/>
    </row>
    <row r="14" spans="2:11" x14ac:dyDescent="0.3">
      <c r="B14" s="249" t="s">
        <v>330</v>
      </c>
      <c r="C14" s="249" t="s">
        <v>388</v>
      </c>
      <c r="D14" s="125">
        <v>1</v>
      </c>
      <c r="E14" s="250">
        <v>1630</v>
      </c>
      <c r="F14" s="250">
        <f t="shared" si="0"/>
        <v>1630</v>
      </c>
      <c r="H14" s="2"/>
      <c r="I14" s="2"/>
      <c r="J14" s="259" t="s">
        <v>310</v>
      </c>
      <c r="K14" s="2"/>
    </row>
    <row r="15" spans="2:11" x14ac:dyDescent="0.3">
      <c r="B15" s="249" t="s">
        <v>331</v>
      </c>
      <c r="C15" s="249" t="s">
        <v>331</v>
      </c>
      <c r="D15" s="125">
        <v>5</v>
      </c>
      <c r="E15" s="250">
        <v>3990</v>
      </c>
      <c r="F15" s="250">
        <f t="shared" si="0"/>
        <v>19950</v>
      </c>
      <c r="H15" s="2"/>
      <c r="I15" s="2"/>
      <c r="J15" s="271"/>
      <c r="K15" s="2"/>
    </row>
    <row r="16" spans="2:11" x14ac:dyDescent="0.3">
      <c r="B16" s="249" t="s">
        <v>332</v>
      </c>
      <c r="C16" s="249" t="s">
        <v>332</v>
      </c>
      <c r="D16" s="125">
        <v>2</v>
      </c>
      <c r="E16" s="250">
        <v>3490</v>
      </c>
      <c r="F16" s="250">
        <f t="shared" si="0"/>
        <v>6980</v>
      </c>
      <c r="H16" s="2"/>
      <c r="I16" s="2"/>
      <c r="J16" s="2"/>
      <c r="K16" s="271"/>
    </row>
    <row r="17" spans="2:11" x14ac:dyDescent="0.3">
      <c r="B17" s="249" t="s">
        <v>333</v>
      </c>
      <c r="C17" s="249" t="s">
        <v>333</v>
      </c>
      <c r="D17" s="125">
        <v>2</v>
      </c>
      <c r="E17" s="250">
        <v>1190</v>
      </c>
      <c r="F17" s="250">
        <f t="shared" si="0"/>
        <v>2380</v>
      </c>
      <c r="H17" s="2"/>
      <c r="I17" s="2"/>
      <c r="J17" s="2"/>
      <c r="K17" s="271"/>
    </row>
    <row r="18" spans="2:11" x14ac:dyDescent="0.3">
      <c r="B18" s="249" t="s">
        <v>334</v>
      </c>
      <c r="C18" s="249" t="s">
        <v>334</v>
      </c>
      <c r="D18" s="125">
        <v>16</v>
      </c>
      <c r="E18" s="250">
        <v>6290</v>
      </c>
      <c r="F18" s="250">
        <f t="shared" si="0"/>
        <v>100640</v>
      </c>
      <c r="H18" s="2"/>
      <c r="I18" s="2"/>
      <c r="J18" s="2"/>
      <c r="K18" s="271"/>
    </row>
    <row r="19" spans="2:11" x14ac:dyDescent="0.3">
      <c r="B19" s="249" t="s">
        <v>335</v>
      </c>
      <c r="C19" s="249" t="s">
        <v>335</v>
      </c>
      <c r="D19" s="125">
        <v>3</v>
      </c>
      <c r="E19" s="250">
        <v>7090</v>
      </c>
      <c r="F19" s="250">
        <f t="shared" si="0"/>
        <v>21270</v>
      </c>
      <c r="H19" s="2"/>
      <c r="I19" s="2"/>
      <c r="J19" s="2"/>
      <c r="K19" s="271"/>
    </row>
    <row r="20" spans="2:11" x14ac:dyDescent="0.3">
      <c r="B20" s="249" t="s">
        <v>336</v>
      </c>
      <c r="C20" s="249" t="s">
        <v>389</v>
      </c>
      <c r="D20" s="125">
        <v>2</v>
      </c>
      <c r="E20" s="250">
        <v>4190</v>
      </c>
      <c r="F20" s="250">
        <f t="shared" si="0"/>
        <v>8380</v>
      </c>
      <c r="H20" s="2"/>
      <c r="I20" s="2"/>
      <c r="J20" s="2"/>
      <c r="K20" s="271"/>
    </row>
    <row r="21" spans="2:11" x14ac:dyDescent="0.3">
      <c r="B21" s="249" t="s">
        <v>337</v>
      </c>
      <c r="C21" s="249" t="s">
        <v>337</v>
      </c>
      <c r="D21" s="125">
        <v>1</v>
      </c>
      <c r="E21" s="250">
        <v>2950</v>
      </c>
      <c r="F21" s="250">
        <f t="shared" si="0"/>
        <v>2950</v>
      </c>
      <c r="H21" s="2"/>
      <c r="I21" s="2"/>
      <c r="J21" s="2"/>
      <c r="K21" s="271"/>
    </row>
    <row r="22" spans="2:11" x14ac:dyDescent="0.3">
      <c r="B22" s="249" t="s">
        <v>338</v>
      </c>
      <c r="C22" s="249" t="s">
        <v>338</v>
      </c>
      <c r="D22" s="125">
        <v>1</v>
      </c>
      <c r="E22" s="250">
        <v>2930</v>
      </c>
      <c r="F22" s="250">
        <f t="shared" si="0"/>
        <v>2930</v>
      </c>
      <c r="H22" s="2"/>
      <c r="I22" s="2"/>
      <c r="J22" s="2"/>
      <c r="K22" s="271"/>
    </row>
    <row r="23" spans="2:11" x14ac:dyDescent="0.3">
      <c r="B23" s="249" t="s">
        <v>339</v>
      </c>
      <c r="C23" s="249" t="s">
        <v>339</v>
      </c>
      <c r="D23" s="125">
        <v>2</v>
      </c>
      <c r="E23" s="250">
        <v>570</v>
      </c>
      <c r="F23" s="250">
        <f t="shared" si="0"/>
        <v>1140</v>
      </c>
      <c r="H23" s="272"/>
      <c r="I23" s="144"/>
      <c r="J23" s="144"/>
      <c r="K23" s="252" t="s">
        <v>22</v>
      </c>
    </row>
    <row r="24" spans="2:11" x14ac:dyDescent="0.3">
      <c r="B24" s="249" t="s">
        <v>340</v>
      </c>
      <c r="C24" s="249" t="s">
        <v>340</v>
      </c>
      <c r="D24" s="125">
        <v>10</v>
      </c>
      <c r="E24" s="250">
        <v>1320</v>
      </c>
      <c r="F24" s="250">
        <f t="shared" si="0"/>
        <v>13200</v>
      </c>
      <c r="H24" s="259" t="s">
        <v>311</v>
      </c>
      <c r="I24" s="260">
        <v>8</v>
      </c>
      <c r="J24" s="260">
        <v>0.66</v>
      </c>
      <c r="K24" s="260">
        <v>8.25</v>
      </c>
    </row>
    <row r="25" spans="2:11" x14ac:dyDescent="0.3">
      <c r="B25" s="249" t="s">
        <v>341</v>
      </c>
      <c r="C25" s="249" t="s">
        <v>390</v>
      </c>
      <c r="D25" s="125">
        <v>8</v>
      </c>
      <c r="E25" s="250">
        <v>11990</v>
      </c>
      <c r="F25" s="250">
        <f t="shared" si="0"/>
        <v>95920</v>
      </c>
      <c r="H25" s="273" t="s">
        <v>312</v>
      </c>
      <c r="I25" s="264">
        <v>100</v>
      </c>
      <c r="J25" s="264" t="s">
        <v>308</v>
      </c>
      <c r="K25" s="2"/>
    </row>
    <row r="26" spans="2:11" x14ac:dyDescent="0.3">
      <c r="B26" s="249" t="s">
        <v>342</v>
      </c>
      <c r="C26" s="249" t="s">
        <v>342</v>
      </c>
      <c r="D26" s="125">
        <v>2</v>
      </c>
      <c r="E26" s="250">
        <v>31590</v>
      </c>
      <c r="F26" s="250">
        <f t="shared" si="0"/>
        <v>63180</v>
      </c>
      <c r="H26" s="2"/>
      <c r="I26" s="2"/>
      <c r="J26" s="2"/>
      <c r="K26" s="2"/>
    </row>
    <row r="27" spans="2:11" x14ac:dyDescent="0.3">
      <c r="B27" s="249" t="s">
        <v>343</v>
      </c>
      <c r="C27" s="249" t="s">
        <v>343</v>
      </c>
      <c r="D27" s="125">
        <v>3</v>
      </c>
      <c r="E27" s="250">
        <v>9790</v>
      </c>
      <c r="F27" s="250">
        <f t="shared" si="0"/>
        <v>29370</v>
      </c>
      <c r="H27" s="2"/>
      <c r="I27" s="2"/>
      <c r="J27" s="2"/>
      <c r="K27" s="2"/>
    </row>
    <row r="28" spans="2:11" x14ac:dyDescent="0.3">
      <c r="B28" s="249"/>
      <c r="C28" s="249"/>
      <c r="D28" s="125"/>
      <c r="E28" s="250"/>
      <c r="F28" s="254">
        <f>SUM(F12:F27)</f>
        <v>470050</v>
      </c>
      <c r="H28" s="259" t="s">
        <v>5</v>
      </c>
      <c r="I28" s="259" t="s">
        <v>313</v>
      </c>
      <c r="J28" s="2"/>
      <c r="K28" s="2"/>
    </row>
    <row r="29" spans="2:11" x14ac:dyDescent="0.3">
      <c r="B29" s="82" t="s">
        <v>282</v>
      </c>
      <c r="C29" s="82" t="s">
        <v>282</v>
      </c>
      <c r="D29" s="82" t="s">
        <v>283</v>
      </c>
      <c r="E29" s="231" t="s">
        <v>344</v>
      </c>
      <c r="F29" s="231" t="s">
        <v>22</v>
      </c>
      <c r="H29" s="260" t="s">
        <v>314</v>
      </c>
      <c r="I29" s="260">
        <v>8.2500000000000004E-2</v>
      </c>
      <c r="J29" s="2"/>
      <c r="K29" s="2"/>
    </row>
    <row r="30" spans="2:11" x14ac:dyDescent="0.3">
      <c r="B30" s="124" t="s">
        <v>345</v>
      </c>
      <c r="C30" s="124" t="s">
        <v>345</v>
      </c>
      <c r="D30" s="125">
        <v>35</v>
      </c>
      <c r="E30" s="269">
        <v>7110</v>
      </c>
      <c r="F30" s="269">
        <f t="shared" ref="F30:F39" si="1">(D30*E30)</f>
        <v>248850</v>
      </c>
      <c r="H30" s="2"/>
      <c r="I30" s="2"/>
      <c r="J30" s="2"/>
      <c r="K30" s="2"/>
    </row>
    <row r="31" spans="2:11" x14ac:dyDescent="0.3">
      <c r="B31" s="124" t="s">
        <v>346</v>
      </c>
      <c r="C31" s="124" t="s">
        <v>346</v>
      </c>
      <c r="D31" s="125">
        <v>4</v>
      </c>
      <c r="E31" s="269">
        <v>11290</v>
      </c>
      <c r="F31" s="269">
        <f t="shared" si="1"/>
        <v>45160</v>
      </c>
      <c r="H31" s="2"/>
      <c r="I31" s="2"/>
      <c r="J31" s="2"/>
      <c r="K31" s="2"/>
    </row>
    <row r="32" spans="2:11" x14ac:dyDescent="0.3">
      <c r="B32" s="124" t="s">
        <v>347</v>
      </c>
      <c r="C32" s="124" t="s">
        <v>347</v>
      </c>
      <c r="D32" s="125">
        <v>25</v>
      </c>
      <c r="E32" s="269">
        <v>1090</v>
      </c>
      <c r="F32" s="269">
        <f t="shared" si="1"/>
        <v>27250</v>
      </c>
      <c r="H32" s="2"/>
      <c r="I32" s="2"/>
      <c r="J32" s="2"/>
      <c r="K32" s="2"/>
    </row>
    <row r="33" spans="2:11" x14ac:dyDescent="0.3">
      <c r="B33" s="124" t="s">
        <v>348</v>
      </c>
      <c r="C33" s="124" t="s">
        <v>348</v>
      </c>
      <c r="D33" s="125">
        <v>20</v>
      </c>
      <c r="E33" s="269">
        <v>350</v>
      </c>
      <c r="F33" s="269">
        <f t="shared" si="1"/>
        <v>7000</v>
      </c>
      <c r="H33" s="259" t="s">
        <v>313</v>
      </c>
      <c r="I33" s="259" t="s">
        <v>359</v>
      </c>
      <c r="J33" s="259" t="s">
        <v>316</v>
      </c>
      <c r="K33" s="2"/>
    </row>
    <row r="34" spans="2:11" x14ac:dyDescent="0.3">
      <c r="B34" s="124" t="s">
        <v>349</v>
      </c>
      <c r="C34" s="124" t="s">
        <v>349</v>
      </c>
      <c r="D34" s="125">
        <v>5</v>
      </c>
      <c r="E34" s="269">
        <v>5090</v>
      </c>
      <c r="F34" s="269">
        <f t="shared" si="1"/>
        <v>25450</v>
      </c>
      <c r="H34" s="260">
        <v>8.2500000000000004E-2</v>
      </c>
      <c r="I34" s="265">
        <v>18000</v>
      </c>
      <c r="J34" s="265">
        <v>1485</v>
      </c>
    </row>
    <row r="35" spans="2:11" x14ac:dyDescent="0.3">
      <c r="B35" s="124" t="s">
        <v>350</v>
      </c>
      <c r="C35" s="124" t="s">
        <v>350</v>
      </c>
      <c r="D35" s="125">
        <v>2</v>
      </c>
      <c r="E35" s="269">
        <v>10290</v>
      </c>
      <c r="F35" s="269">
        <f t="shared" si="1"/>
        <v>20580</v>
      </c>
    </row>
    <row r="36" spans="2:11" x14ac:dyDescent="0.3">
      <c r="B36" s="124" t="s">
        <v>351</v>
      </c>
      <c r="C36" s="124" t="s">
        <v>351</v>
      </c>
      <c r="D36" s="125">
        <v>2</v>
      </c>
      <c r="E36" s="269">
        <v>12990</v>
      </c>
      <c r="F36" s="269">
        <f t="shared" si="1"/>
        <v>25980</v>
      </c>
      <c r="H36" s="259" t="s">
        <v>360</v>
      </c>
      <c r="I36" s="259" t="s">
        <v>361</v>
      </c>
    </row>
    <row r="37" spans="2:11" x14ac:dyDescent="0.3">
      <c r="B37" s="124" t="s">
        <v>352</v>
      </c>
      <c r="C37" s="124" t="s">
        <v>352</v>
      </c>
      <c r="D37" s="125">
        <v>4</v>
      </c>
      <c r="E37" s="269">
        <v>200</v>
      </c>
      <c r="F37" s="269">
        <f t="shared" si="1"/>
        <v>800</v>
      </c>
      <c r="H37" s="260" t="s">
        <v>362</v>
      </c>
      <c r="I37" s="260">
        <v>22.184999999999999</v>
      </c>
    </row>
    <row r="38" spans="2:11" x14ac:dyDescent="0.3">
      <c r="B38" s="124" t="s">
        <v>353</v>
      </c>
      <c r="C38" s="124" t="s">
        <v>353</v>
      </c>
      <c r="D38" s="125">
        <v>4</v>
      </c>
      <c r="E38" s="269">
        <v>150</v>
      </c>
      <c r="F38" s="269">
        <f t="shared" si="1"/>
        <v>600</v>
      </c>
      <c r="H38" s="2"/>
      <c r="I38" s="2"/>
    </row>
    <row r="39" spans="2:11" x14ac:dyDescent="0.3">
      <c r="B39" s="124" t="s">
        <v>354</v>
      </c>
      <c r="C39" s="124" t="s">
        <v>354</v>
      </c>
      <c r="D39" s="125">
        <v>4</v>
      </c>
      <c r="E39" s="269">
        <v>400</v>
      </c>
      <c r="F39" s="269">
        <f t="shared" si="1"/>
        <v>1600</v>
      </c>
      <c r="H39" s="274" t="s">
        <v>363</v>
      </c>
    </row>
    <row r="40" spans="2:11" x14ac:dyDescent="0.3">
      <c r="B40" s="124"/>
      <c r="C40" s="124"/>
      <c r="D40" s="124"/>
      <c r="E40" s="124"/>
      <c r="F40" s="270">
        <f>SUM(F30:F39)</f>
        <v>403270</v>
      </c>
    </row>
    <row r="41" spans="2:11" ht="15" thickBot="1" x14ac:dyDescent="0.35"/>
    <row r="42" spans="2:11" ht="15" thickBot="1" x14ac:dyDescent="0.35">
      <c r="B42" s="33" t="s">
        <v>17</v>
      </c>
      <c r="C42" s="34"/>
      <c r="D42" s="34">
        <v>0</v>
      </c>
      <c r="E42" s="35">
        <v>0</v>
      </c>
      <c r="F42" s="36">
        <f>(F6+F10+F28+F40)</f>
        <v>5058696</v>
      </c>
    </row>
    <row r="43" spans="2:11" ht="15" thickBot="1" x14ac:dyDescent="0.35">
      <c r="B43" s="37" t="s">
        <v>18</v>
      </c>
      <c r="C43" s="38" t="s">
        <v>5</v>
      </c>
      <c r="D43" s="38">
        <v>0</v>
      </c>
      <c r="E43" s="39">
        <v>0</v>
      </c>
      <c r="F43" s="40">
        <f>(F42*D43/100)</f>
        <v>0</v>
      </c>
    </row>
    <row r="44" spans="2:11" ht="15" thickBot="1" x14ac:dyDescent="0.35">
      <c r="B44" s="41" t="s">
        <v>22</v>
      </c>
      <c r="C44" s="42"/>
      <c r="D44" s="42"/>
      <c r="E44" s="43"/>
      <c r="F44" s="44">
        <f>(F42+F43)</f>
        <v>5058696</v>
      </c>
    </row>
    <row r="48" spans="2:11" x14ac:dyDescent="0.3">
      <c r="B48" s="168" t="s">
        <v>6</v>
      </c>
      <c r="C48" s="71"/>
      <c r="D48" s="71"/>
      <c r="E48" s="169"/>
      <c r="F48" s="169"/>
    </row>
    <row r="49" spans="2:6" x14ac:dyDescent="0.3">
      <c r="B49" s="168" t="s">
        <v>37</v>
      </c>
      <c r="C49" s="71" t="s">
        <v>7</v>
      </c>
      <c r="D49" s="71">
        <v>3</v>
      </c>
      <c r="E49" s="170">
        <v>25000</v>
      </c>
      <c r="F49" s="170">
        <f>(D49*E49)</f>
        <v>75000</v>
      </c>
    </row>
    <row r="50" spans="2:6" x14ac:dyDescent="0.3">
      <c r="B50" s="168" t="s">
        <v>19</v>
      </c>
      <c r="C50" s="71" t="s">
        <v>7</v>
      </c>
      <c r="D50" s="71">
        <v>3</v>
      </c>
      <c r="E50" s="170">
        <v>20000</v>
      </c>
      <c r="F50" s="170">
        <f>(D50*E50)</f>
        <v>60000</v>
      </c>
    </row>
    <row r="51" spans="2:6" x14ac:dyDescent="0.3">
      <c r="B51" s="168" t="s">
        <v>17</v>
      </c>
      <c r="C51" s="71"/>
      <c r="D51" s="71"/>
      <c r="E51" s="169"/>
      <c r="F51" s="170">
        <f>SUM(F49:F50)</f>
        <v>135000</v>
      </c>
    </row>
    <row r="52" spans="2:6" x14ac:dyDescent="0.3">
      <c r="B52" s="168" t="s">
        <v>24</v>
      </c>
      <c r="C52" s="71" t="s">
        <v>5</v>
      </c>
      <c r="D52" s="71">
        <v>50</v>
      </c>
      <c r="E52" s="169"/>
      <c r="F52" s="170">
        <f>(F51*D52/100)</f>
        <v>67500</v>
      </c>
    </row>
    <row r="53" spans="2:6" x14ac:dyDescent="0.3">
      <c r="B53" s="168" t="s">
        <v>22</v>
      </c>
      <c r="C53" s="71"/>
      <c r="D53" s="71"/>
      <c r="E53" s="169"/>
      <c r="F53" s="170">
        <f>(F51+F52)</f>
        <v>202500</v>
      </c>
    </row>
    <row r="54" spans="2:6" x14ac:dyDescent="0.3">
      <c r="B54" s="124"/>
      <c r="C54" s="125"/>
      <c r="D54" s="125"/>
      <c r="E54" s="167"/>
      <c r="F54" s="167"/>
    </row>
    <row r="55" spans="2:6" x14ac:dyDescent="0.3">
      <c r="B55" s="126" t="s">
        <v>8</v>
      </c>
      <c r="C55" s="82"/>
      <c r="D55" s="82"/>
      <c r="E55" s="166"/>
      <c r="F55" s="166"/>
    </row>
    <row r="56" spans="2:6" x14ac:dyDescent="0.3">
      <c r="B56" s="126" t="s">
        <v>254</v>
      </c>
      <c r="C56" s="82" t="s">
        <v>13</v>
      </c>
      <c r="D56" s="82">
        <v>2E-3</v>
      </c>
      <c r="E56" s="166">
        <v>4390</v>
      </c>
      <c r="F56" s="166">
        <f>(D56*E56)</f>
        <v>8.7799999999999994</v>
      </c>
    </row>
    <row r="57" spans="2:6" x14ac:dyDescent="0.3">
      <c r="B57" s="126" t="s">
        <v>255</v>
      </c>
      <c r="C57" s="82" t="s">
        <v>13</v>
      </c>
      <c r="D57" s="82">
        <v>2E-3</v>
      </c>
      <c r="E57" s="166">
        <v>34990</v>
      </c>
      <c r="F57" s="166">
        <f>(D57*E57)</f>
        <v>69.98</v>
      </c>
    </row>
    <row r="58" spans="2:6" x14ac:dyDescent="0.3">
      <c r="B58" s="126" t="s">
        <v>243</v>
      </c>
      <c r="C58" s="82" t="s">
        <v>13</v>
      </c>
      <c r="D58" s="82">
        <v>2E-3</v>
      </c>
      <c r="E58" s="166">
        <v>3390</v>
      </c>
      <c r="F58" s="166">
        <f>(D58*E58)</f>
        <v>6.78</v>
      </c>
    </row>
    <row r="59" spans="2:6" x14ac:dyDescent="0.3">
      <c r="B59" s="126" t="s">
        <v>256</v>
      </c>
      <c r="C59" s="82" t="s">
        <v>13</v>
      </c>
      <c r="D59" s="82">
        <v>2E-3</v>
      </c>
      <c r="E59" s="166">
        <v>4200</v>
      </c>
      <c r="F59" s="166">
        <f>SUM(F56:F58)</f>
        <v>85.54</v>
      </c>
    </row>
    <row r="60" spans="2:6" x14ac:dyDescent="0.3">
      <c r="B60" s="126"/>
      <c r="C60" s="82"/>
      <c r="D60" s="82"/>
      <c r="E60" s="166"/>
      <c r="F60" s="166"/>
    </row>
    <row r="61" spans="2:6" x14ac:dyDescent="0.3">
      <c r="B61" s="126" t="s">
        <v>22</v>
      </c>
      <c r="C61" s="82"/>
      <c r="D61" s="82"/>
      <c r="E61" s="166"/>
      <c r="F61" s="166">
        <f>SUM(F56:F59)</f>
        <v>171.08</v>
      </c>
    </row>
    <row r="62" spans="2:6" x14ac:dyDescent="0.3">
      <c r="B62" s="124"/>
      <c r="C62" s="125"/>
      <c r="D62" s="125"/>
      <c r="E62" s="167"/>
      <c r="F62" s="149"/>
    </row>
    <row r="63" spans="2:6" x14ac:dyDescent="0.3">
      <c r="B63" s="168" t="s">
        <v>10</v>
      </c>
      <c r="C63" s="71"/>
      <c r="D63" s="71"/>
      <c r="E63" s="169"/>
      <c r="F63" s="169">
        <f>(F44+F53+F61)</f>
        <v>5261367.08</v>
      </c>
    </row>
    <row r="64" spans="2:6" x14ac:dyDescent="0.3">
      <c r="B64" s="168" t="s">
        <v>11</v>
      </c>
      <c r="C64" s="71" t="s">
        <v>5</v>
      </c>
      <c r="D64" s="71">
        <v>15</v>
      </c>
      <c r="E64" s="169"/>
      <c r="F64" s="169">
        <f>(F63*D64/100)</f>
        <v>789205.06200000003</v>
      </c>
    </row>
    <row r="65" spans="2:6" x14ac:dyDescent="0.3">
      <c r="B65" s="168" t="s">
        <v>16</v>
      </c>
      <c r="C65" s="71" t="s">
        <v>5</v>
      </c>
      <c r="D65" s="71">
        <v>15</v>
      </c>
      <c r="E65" s="169"/>
      <c r="F65" s="169">
        <f>F63*D65/100</f>
        <v>789205.06200000003</v>
      </c>
    </row>
    <row r="66" spans="2:6" x14ac:dyDescent="0.3">
      <c r="B66" s="126" t="s">
        <v>12</v>
      </c>
      <c r="C66" s="82"/>
      <c r="D66" s="82"/>
      <c r="E66" s="166"/>
      <c r="F66" s="166">
        <f>(F63+F64)</f>
        <v>6050572.142</v>
      </c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B2:F58"/>
  <sheetViews>
    <sheetView topLeftCell="A16" workbookViewId="0">
      <selection activeCell="H31" sqref="H31"/>
    </sheetView>
  </sheetViews>
  <sheetFormatPr baseColWidth="10" defaultRowHeight="14.4" x14ac:dyDescent="0.3"/>
  <cols>
    <col min="2" max="2" width="34.5546875" customWidth="1"/>
    <col min="5" max="5" width="18.109375" customWidth="1"/>
    <col min="6" max="6" width="13.33203125" customWidth="1"/>
  </cols>
  <sheetData>
    <row r="2" spans="2:6" x14ac:dyDescent="0.3">
      <c r="B2" s="82" t="s">
        <v>282</v>
      </c>
      <c r="C2" s="82" t="s">
        <v>131</v>
      </c>
      <c r="D2" s="82" t="s">
        <v>283</v>
      </c>
      <c r="E2" s="82" t="s">
        <v>284</v>
      </c>
      <c r="F2" s="82" t="s">
        <v>22</v>
      </c>
    </row>
    <row r="3" spans="2:6" x14ac:dyDescent="0.3">
      <c r="B3" s="249" t="s">
        <v>364</v>
      </c>
      <c r="C3" s="125" t="s">
        <v>287</v>
      </c>
      <c r="D3" s="125">
        <v>3.7</v>
      </c>
      <c r="E3" s="269">
        <v>27670</v>
      </c>
      <c r="F3" s="269">
        <f>(D3*E4)</f>
        <v>70263</v>
      </c>
    </row>
    <row r="4" spans="2:6" x14ac:dyDescent="0.3">
      <c r="B4" s="249" t="s">
        <v>365</v>
      </c>
      <c r="C4" s="125" t="s">
        <v>287</v>
      </c>
      <c r="D4" s="125">
        <v>1.9</v>
      </c>
      <c r="E4" s="269">
        <v>18990</v>
      </c>
      <c r="F4" s="269">
        <f>(D4*E4)</f>
        <v>36081</v>
      </c>
    </row>
    <row r="5" spans="2:6" x14ac:dyDescent="0.3">
      <c r="B5" s="249" t="s">
        <v>366</v>
      </c>
      <c r="C5" s="125" t="s">
        <v>131</v>
      </c>
      <c r="D5" s="125">
        <v>1</v>
      </c>
      <c r="E5" s="269">
        <v>670</v>
      </c>
      <c r="F5" s="269">
        <f>(D5*E5)</f>
        <v>670</v>
      </c>
    </row>
    <row r="6" spans="2:6" x14ac:dyDescent="0.3">
      <c r="B6" s="249" t="s">
        <v>367</v>
      </c>
      <c r="C6" s="125" t="s">
        <v>131</v>
      </c>
      <c r="D6" s="125">
        <v>1</v>
      </c>
      <c r="E6" s="269">
        <v>1190</v>
      </c>
      <c r="F6" s="269">
        <f>(D6*E6)</f>
        <v>1190</v>
      </c>
    </row>
    <row r="7" spans="2:6" x14ac:dyDescent="0.3">
      <c r="B7" s="249" t="s">
        <v>368</v>
      </c>
      <c r="C7" s="125" t="s">
        <v>131</v>
      </c>
      <c r="D7" s="125">
        <v>1</v>
      </c>
      <c r="E7" s="269">
        <v>1390</v>
      </c>
      <c r="F7" s="269">
        <f>(D7*E7)</f>
        <v>1390</v>
      </c>
    </row>
    <row r="8" spans="2:6" x14ac:dyDescent="0.3">
      <c r="B8" s="249" t="s">
        <v>369</v>
      </c>
      <c r="C8" s="125" t="s">
        <v>131</v>
      </c>
      <c r="D8" s="125">
        <v>1</v>
      </c>
      <c r="E8" s="269">
        <v>1590</v>
      </c>
      <c r="F8" s="269">
        <f>(D8*E8)</f>
        <v>1590</v>
      </c>
    </row>
    <row r="9" spans="2:6" x14ac:dyDescent="0.3">
      <c r="B9" s="249"/>
      <c r="C9" s="125"/>
      <c r="D9" s="125"/>
      <c r="E9" s="269"/>
      <c r="F9" s="275">
        <f>SUM(F3:F8)</f>
        <v>111184</v>
      </c>
    </row>
    <row r="10" spans="2:6" x14ac:dyDescent="0.3">
      <c r="B10" s="249" t="s">
        <v>370</v>
      </c>
      <c r="C10" s="125" t="s">
        <v>119</v>
      </c>
      <c r="D10" s="125">
        <v>2</v>
      </c>
      <c r="E10" s="269">
        <v>11290</v>
      </c>
      <c r="F10" s="269">
        <f t="shared" ref="F10:F29" si="0">(D10*E10)</f>
        <v>22580</v>
      </c>
    </row>
    <row r="11" spans="2:6" x14ac:dyDescent="0.3">
      <c r="B11" s="249" t="s">
        <v>371</v>
      </c>
      <c r="C11" s="125" t="s">
        <v>119</v>
      </c>
      <c r="D11" s="125">
        <v>10</v>
      </c>
      <c r="E11" s="269">
        <v>12190</v>
      </c>
      <c r="F11" s="269">
        <f t="shared" si="0"/>
        <v>121900</v>
      </c>
    </row>
    <row r="12" spans="2:6" x14ac:dyDescent="0.3">
      <c r="B12" s="249" t="s">
        <v>372</v>
      </c>
      <c r="C12" s="125" t="s">
        <v>131</v>
      </c>
      <c r="D12" s="125">
        <v>5</v>
      </c>
      <c r="E12" s="269">
        <v>2890</v>
      </c>
      <c r="F12" s="269">
        <f t="shared" si="0"/>
        <v>14450</v>
      </c>
    </row>
    <row r="13" spans="2:6" x14ac:dyDescent="0.3">
      <c r="B13" s="249" t="s">
        <v>373</v>
      </c>
      <c r="C13" s="125" t="s">
        <v>119</v>
      </c>
      <c r="D13" s="125">
        <v>1</v>
      </c>
      <c r="E13" s="269">
        <v>4890</v>
      </c>
      <c r="F13" s="269">
        <f t="shared" si="0"/>
        <v>4890</v>
      </c>
    </row>
    <row r="14" spans="2:6" x14ac:dyDescent="0.3">
      <c r="B14" s="249" t="s">
        <v>374</v>
      </c>
      <c r="C14" s="125" t="s">
        <v>119</v>
      </c>
      <c r="D14" s="125">
        <v>1</v>
      </c>
      <c r="E14" s="269">
        <v>5390</v>
      </c>
      <c r="F14" s="269">
        <f t="shared" si="0"/>
        <v>5390</v>
      </c>
    </row>
    <row r="15" spans="2:6" x14ac:dyDescent="0.3">
      <c r="B15" s="249" t="s">
        <v>375</v>
      </c>
      <c r="C15" s="125" t="s">
        <v>119</v>
      </c>
      <c r="D15" s="125">
        <v>2</v>
      </c>
      <c r="E15" s="269">
        <v>850</v>
      </c>
      <c r="F15" s="269">
        <f t="shared" si="0"/>
        <v>1700</v>
      </c>
    </row>
    <row r="16" spans="2:6" x14ac:dyDescent="0.3">
      <c r="B16" s="249" t="s">
        <v>376</v>
      </c>
      <c r="C16" s="125" t="s">
        <v>119</v>
      </c>
      <c r="D16" s="125">
        <v>3</v>
      </c>
      <c r="E16" s="269">
        <v>390</v>
      </c>
      <c r="F16" s="269">
        <f t="shared" si="0"/>
        <v>1170</v>
      </c>
    </row>
    <row r="17" spans="2:6" x14ac:dyDescent="0.3">
      <c r="B17" s="249" t="s">
        <v>350</v>
      </c>
      <c r="C17" s="125" t="s">
        <v>131</v>
      </c>
      <c r="D17" s="125">
        <v>1</v>
      </c>
      <c r="E17" s="269">
        <v>10290</v>
      </c>
      <c r="F17" s="269">
        <f t="shared" si="0"/>
        <v>10290</v>
      </c>
    </row>
    <row r="18" spans="2:6" x14ac:dyDescent="0.3">
      <c r="B18" s="249" t="s">
        <v>377</v>
      </c>
      <c r="C18" s="125" t="s">
        <v>119</v>
      </c>
      <c r="D18" s="125">
        <v>1</v>
      </c>
      <c r="E18" s="269">
        <v>19990</v>
      </c>
      <c r="F18" s="269">
        <f t="shared" si="0"/>
        <v>19990</v>
      </c>
    </row>
    <row r="19" spans="2:6" x14ac:dyDescent="0.3">
      <c r="B19" s="249" t="s">
        <v>378</v>
      </c>
      <c r="C19" s="125" t="s">
        <v>379</v>
      </c>
      <c r="D19" s="125">
        <v>1</v>
      </c>
      <c r="E19" s="269">
        <v>2390</v>
      </c>
      <c r="F19" s="269">
        <f t="shared" si="0"/>
        <v>2390</v>
      </c>
    </row>
    <row r="20" spans="2:6" x14ac:dyDescent="0.3">
      <c r="B20" s="249" t="s">
        <v>380</v>
      </c>
      <c r="C20" s="125" t="s">
        <v>379</v>
      </c>
      <c r="D20" s="125">
        <v>1</v>
      </c>
      <c r="E20" s="269">
        <v>1890</v>
      </c>
      <c r="F20" s="269">
        <f t="shared" si="0"/>
        <v>1890</v>
      </c>
    </row>
    <row r="21" spans="2:6" x14ac:dyDescent="0.3">
      <c r="B21" s="249" t="s">
        <v>381</v>
      </c>
      <c r="C21" s="125" t="s">
        <v>119</v>
      </c>
      <c r="D21" s="125">
        <v>1</v>
      </c>
      <c r="E21" s="269">
        <v>149990</v>
      </c>
      <c r="F21" s="269">
        <f t="shared" si="0"/>
        <v>149990</v>
      </c>
    </row>
    <row r="22" spans="2:6" x14ac:dyDescent="0.3">
      <c r="B22" s="249" t="s">
        <v>399</v>
      </c>
      <c r="C22" s="125" t="s">
        <v>379</v>
      </c>
      <c r="D22" s="125">
        <v>3</v>
      </c>
      <c r="E22" s="269">
        <v>2690</v>
      </c>
      <c r="F22" s="269">
        <f t="shared" si="0"/>
        <v>8070</v>
      </c>
    </row>
    <row r="23" spans="2:6" x14ac:dyDescent="0.3">
      <c r="B23" s="249" t="s">
        <v>400</v>
      </c>
      <c r="C23" s="125" t="s">
        <v>379</v>
      </c>
      <c r="D23" s="125">
        <v>3</v>
      </c>
      <c r="E23" s="269">
        <v>2390</v>
      </c>
      <c r="F23" s="269">
        <f t="shared" si="0"/>
        <v>7170</v>
      </c>
    </row>
    <row r="24" spans="2:6" x14ac:dyDescent="0.3">
      <c r="B24" s="249" t="s">
        <v>382</v>
      </c>
      <c r="C24" s="125" t="s">
        <v>119</v>
      </c>
      <c r="D24" s="125">
        <v>1</v>
      </c>
      <c r="E24" s="269">
        <v>1290</v>
      </c>
      <c r="F24" s="269">
        <f t="shared" si="0"/>
        <v>1290</v>
      </c>
    </row>
    <row r="25" spans="2:6" x14ac:dyDescent="0.3">
      <c r="B25" s="249" t="s">
        <v>383</v>
      </c>
      <c r="C25" s="125" t="s">
        <v>119</v>
      </c>
      <c r="D25" s="125">
        <v>1</v>
      </c>
      <c r="E25" s="269">
        <v>950</v>
      </c>
      <c r="F25" s="269">
        <f t="shared" si="0"/>
        <v>950</v>
      </c>
    </row>
    <row r="26" spans="2:6" x14ac:dyDescent="0.3">
      <c r="B26" s="249" t="s">
        <v>384</v>
      </c>
      <c r="C26" s="125" t="s">
        <v>119</v>
      </c>
      <c r="D26" s="125">
        <v>1</v>
      </c>
      <c r="E26" s="269">
        <v>870</v>
      </c>
      <c r="F26" s="269">
        <f t="shared" si="0"/>
        <v>870</v>
      </c>
    </row>
    <row r="27" spans="2:6" x14ac:dyDescent="0.3">
      <c r="B27" s="249" t="s">
        <v>385</v>
      </c>
      <c r="C27" s="125" t="s">
        <v>119</v>
      </c>
      <c r="D27" s="125">
        <v>2</v>
      </c>
      <c r="E27" s="269">
        <v>1370</v>
      </c>
      <c r="F27" s="269">
        <f t="shared" si="0"/>
        <v>2740</v>
      </c>
    </row>
    <row r="28" spans="2:6" x14ac:dyDescent="0.3">
      <c r="B28" s="249" t="s">
        <v>386</v>
      </c>
      <c r="C28" s="125" t="s">
        <v>119</v>
      </c>
      <c r="D28" s="125">
        <v>1</v>
      </c>
      <c r="E28" s="269">
        <v>6690</v>
      </c>
      <c r="F28" s="269">
        <f t="shared" si="0"/>
        <v>6690</v>
      </c>
    </row>
    <row r="29" spans="2:6" x14ac:dyDescent="0.3">
      <c r="B29" s="249" t="s">
        <v>387</v>
      </c>
      <c r="C29" s="125" t="s">
        <v>131</v>
      </c>
      <c r="D29" s="125">
        <v>1</v>
      </c>
      <c r="E29" s="269">
        <v>62000</v>
      </c>
      <c r="F29" s="269">
        <f t="shared" si="0"/>
        <v>62000</v>
      </c>
    </row>
    <row r="30" spans="2:6" ht="15" thickBot="1" x14ac:dyDescent="0.35">
      <c r="B30" s="124"/>
      <c r="C30" s="124"/>
      <c r="D30" s="124"/>
      <c r="E30" s="269"/>
      <c r="F30" s="275">
        <f>SUM(F10:F29)</f>
        <v>446410</v>
      </c>
    </row>
    <row r="31" spans="2:6" ht="15" thickBot="1" x14ac:dyDescent="0.35">
      <c r="B31" s="37" t="s">
        <v>18</v>
      </c>
      <c r="C31" s="38" t="s">
        <v>5</v>
      </c>
      <c r="D31" s="38">
        <v>5</v>
      </c>
      <c r="E31" s="39">
        <v>0</v>
      </c>
      <c r="F31" s="40">
        <f>(F30*D31/100)</f>
        <v>22320.5</v>
      </c>
    </row>
    <row r="32" spans="2:6" ht="15" thickBot="1" x14ac:dyDescent="0.35">
      <c r="B32" s="41" t="s">
        <v>22</v>
      </c>
      <c r="C32" s="42"/>
      <c r="D32" s="42"/>
      <c r="E32" s="43"/>
      <c r="F32" s="44">
        <f>(F30+F31)</f>
        <v>468730.5</v>
      </c>
    </row>
    <row r="40" spans="2:6" x14ac:dyDescent="0.3">
      <c r="B40" s="168" t="s">
        <v>6</v>
      </c>
      <c r="C40" s="71"/>
      <c r="D40" s="71"/>
      <c r="E40" s="169"/>
      <c r="F40" s="169"/>
    </row>
    <row r="41" spans="2:6" x14ac:dyDescent="0.3">
      <c r="B41" s="168" t="s">
        <v>37</v>
      </c>
      <c r="C41" s="71" t="s">
        <v>7</v>
      </c>
      <c r="D41" s="71">
        <v>3</v>
      </c>
      <c r="E41" s="170">
        <v>25000</v>
      </c>
      <c r="F41" s="170">
        <f>(D41*E41)</f>
        <v>75000</v>
      </c>
    </row>
    <row r="42" spans="2:6" x14ac:dyDescent="0.3">
      <c r="B42" s="168" t="s">
        <v>19</v>
      </c>
      <c r="C42" s="71" t="s">
        <v>7</v>
      </c>
      <c r="D42" s="71">
        <v>3</v>
      </c>
      <c r="E42" s="170">
        <v>20000</v>
      </c>
      <c r="F42" s="170">
        <f>(D42*E42)</f>
        <v>60000</v>
      </c>
    </row>
    <row r="43" spans="2:6" x14ac:dyDescent="0.3">
      <c r="B43" s="168" t="s">
        <v>17</v>
      </c>
      <c r="C43" s="71"/>
      <c r="D43" s="71"/>
      <c r="E43" s="169"/>
      <c r="F43" s="170">
        <f>SUM(F41:F42)</f>
        <v>135000</v>
      </c>
    </row>
    <row r="44" spans="2:6" x14ac:dyDescent="0.3">
      <c r="B44" s="168" t="s">
        <v>24</v>
      </c>
      <c r="C44" s="71" t="s">
        <v>5</v>
      </c>
      <c r="D44" s="71">
        <v>50</v>
      </c>
      <c r="E44" s="169"/>
      <c r="F44" s="170">
        <f>(F43*D44/100)</f>
        <v>67500</v>
      </c>
    </row>
    <row r="45" spans="2:6" x14ac:dyDescent="0.3">
      <c r="B45" s="168" t="s">
        <v>22</v>
      </c>
      <c r="C45" s="71"/>
      <c r="D45" s="71"/>
      <c r="E45" s="169"/>
      <c r="F45" s="170">
        <f>(F43+F44)</f>
        <v>202500</v>
      </c>
    </row>
    <row r="46" spans="2:6" x14ac:dyDescent="0.3">
      <c r="B46" s="124"/>
      <c r="C46" s="125"/>
      <c r="D46" s="125"/>
      <c r="E46" s="167"/>
      <c r="F46" s="167"/>
    </row>
    <row r="47" spans="2:6" x14ac:dyDescent="0.3">
      <c r="B47" s="126" t="s">
        <v>8</v>
      </c>
      <c r="C47" s="82"/>
      <c r="D47" s="82"/>
      <c r="E47" s="166"/>
      <c r="F47" s="166"/>
    </row>
    <row r="48" spans="2:6" x14ac:dyDescent="0.3">
      <c r="B48" s="126" t="s">
        <v>254</v>
      </c>
      <c r="C48" s="82" t="s">
        <v>13</v>
      </c>
      <c r="D48" s="82">
        <v>2E-3</v>
      </c>
      <c r="E48" s="166">
        <v>4390</v>
      </c>
      <c r="F48" s="166">
        <f>(D48*E48)</f>
        <v>8.7799999999999994</v>
      </c>
    </row>
    <row r="49" spans="2:6" x14ac:dyDescent="0.3">
      <c r="B49" s="126" t="s">
        <v>255</v>
      </c>
      <c r="C49" s="82" t="s">
        <v>13</v>
      </c>
      <c r="D49" s="82">
        <v>2E-3</v>
      </c>
      <c r="E49" s="166">
        <v>34990</v>
      </c>
      <c r="F49" s="166">
        <f>(D49*E49)</f>
        <v>69.98</v>
      </c>
    </row>
    <row r="50" spans="2:6" x14ac:dyDescent="0.3">
      <c r="B50" s="126" t="s">
        <v>243</v>
      </c>
      <c r="C50" s="82" t="s">
        <v>13</v>
      </c>
      <c r="D50" s="82">
        <v>2E-3</v>
      </c>
      <c r="E50" s="166">
        <v>3390</v>
      </c>
      <c r="F50" s="166">
        <f>(D50*E50)</f>
        <v>6.78</v>
      </c>
    </row>
    <row r="51" spans="2:6" x14ac:dyDescent="0.3">
      <c r="B51" s="126" t="s">
        <v>256</v>
      </c>
      <c r="C51" s="82" t="s">
        <v>13</v>
      </c>
      <c r="D51" s="82">
        <v>2E-3</v>
      </c>
      <c r="E51" s="166">
        <v>4200</v>
      </c>
      <c r="F51" s="166">
        <f>SUM(F48:F50)</f>
        <v>85.54</v>
      </c>
    </row>
    <row r="52" spans="2:6" x14ac:dyDescent="0.3">
      <c r="B52" s="126"/>
      <c r="C52" s="82"/>
      <c r="D52" s="82"/>
      <c r="E52" s="166"/>
      <c r="F52" s="166"/>
    </row>
    <row r="53" spans="2:6" x14ac:dyDescent="0.3">
      <c r="B53" s="126" t="s">
        <v>22</v>
      </c>
      <c r="C53" s="82"/>
      <c r="D53" s="82"/>
      <c r="E53" s="166"/>
      <c r="F53" s="166">
        <f>SUM(F48:F51)</f>
        <v>171.08</v>
      </c>
    </row>
    <row r="54" spans="2:6" x14ac:dyDescent="0.3">
      <c r="B54" s="124"/>
      <c r="C54" s="125"/>
      <c r="D54" s="125"/>
      <c r="E54" s="167"/>
      <c r="F54" s="149"/>
    </row>
    <row r="55" spans="2:6" x14ac:dyDescent="0.3">
      <c r="B55" s="168" t="s">
        <v>10</v>
      </c>
      <c r="C55" s="71"/>
      <c r="D55" s="71"/>
      <c r="E55" s="169"/>
      <c r="F55" s="169">
        <f>(F32+F45+F53)</f>
        <v>671401.58</v>
      </c>
    </row>
    <row r="56" spans="2:6" x14ac:dyDescent="0.3">
      <c r="B56" s="168" t="s">
        <v>11</v>
      </c>
      <c r="C56" s="71" t="s">
        <v>5</v>
      </c>
      <c r="D56" s="71">
        <v>15</v>
      </c>
      <c r="E56" s="169"/>
      <c r="F56" s="169">
        <f>(F55*D56/100)</f>
        <v>100710.23699999999</v>
      </c>
    </row>
    <row r="57" spans="2:6" x14ac:dyDescent="0.3">
      <c r="B57" s="168" t="s">
        <v>16</v>
      </c>
      <c r="C57" s="71" t="s">
        <v>5</v>
      </c>
      <c r="D57" s="71">
        <v>15</v>
      </c>
      <c r="E57" s="169"/>
      <c r="F57" s="169">
        <f>F55*D57/100</f>
        <v>100710.23699999999</v>
      </c>
    </row>
    <row r="58" spans="2:6" x14ac:dyDescent="0.3">
      <c r="B58" s="126" t="s">
        <v>12</v>
      </c>
      <c r="C58" s="82"/>
      <c r="D58" s="82"/>
      <c r="E58" s="166"/>
      <c r="F58" s="166">
        <f>(F55+F56)</f>
        <v>772111.81699999992</v>
      </c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C5:J40"/>
  <sheetViews>
    <sheetView tabSelected="1" topLeftCell="A4" zoomScale="67" workbookViewId="0">
      <selection activeCell="L26" sqref="L26"/>
    </sheetView>
  </sheetViews>
  <sheetFormatPr baseColWidth="10" defaultRowHeight="14.4" x14ac:dyDescent="0.3"/>
  <cols>
    <col min="3" max="3" width="17.109375" customWidth="1"/>
    <col min="4" max="4" width="39.44140625" customWidth="1"/>
    <col min="7" max="7" width="20.109375" customWidth="1"/>
    <col min="8" max="8" width="16.6640625" bestFit="1" customWidth="1"/>
  </cols>
  <sheetData>
    <row r="5" spans="3:9" ht="73.8" customHeight="1" x14ac:dyDescent="0.3">
      <c r="C5" s="124"/>
      <c r="D5" s="285" t="s">
        <v>416</v>
      </c>
      <c r="E5" s="285"/>
      <c r="F5" s="285"/>
      <c r="G5" s="285"/>
      <c r="H5" s="281" t="s">
        <v>417</v>
      </c>
    </row>
    <row r="6" spans="3:9" x14ac:dyDescent="0.3">
      <c r="C6" s="129" t="s">
        <v>105</v>
      </c>
      <c r="D6" s="129" t="s">
        <v>106</v>
      </c>
      <c r="E6" s="129" t="s">
        <v>1</v>
      </c>
      <c r="F6" s="129" t="s">
        <v>2</v>
      </c>
      <c r="G6" s="129" t="s">
        <v>107</v>
      </c>
      <c r="H6" s="129" t="s">
        <v>108</v>
      </c>
    </row>
    <row r="7" spans="3:9" x14ac:dyDescent="0.3">
      <c r="C7" s="129"/>
      <c r="D7" s="129"/>
      <c r="E7" s="129"/>
      <c r="F7" s="129"/>
      <c r="G7" s="129"/>
      <c r="H7" s="129"/>
    </row>
    <row r="8" spans="3:9" s="290" customFormat="1" x14ac:dyDescent="0.3">
      <c r="C8" s="287" t="s">
        <v>412</v>
      </c>
      <c r="D8" s="288" t="s">
        <v>413</v>
      </c>
      <c r="E8" s="287" t="s">
        <v>123</v>
      </c>
      <c r="F8" s="287">
        <v>1</v>
      </c>
      <c r="G8" s="289">
        <f>+'1.1 REPLANTEO'!G37</f>
        <v>25875</v>
      </c>
      <c r="H8" s="289">
        <f>G8*F8</f>
        <v>25875</v>
      </c>
    </row>
    <row r="9" spans="3:9" x14ac:dyDescent="0.3">
      <c r="C9" s="130">
        <v>1.2</v>
      </c>
      <c r="D9" s="219" t="s">
        <v>260</v>
      </c>
      <c r="E9" s="132" t="s">
        <v>109</v>
      </c>
      <c r="F9" s="287">
        <v>22</v>
      </c>
      <c r="G9" s="291">
        <f>+'Cierres provisorios'!F37</f>
        <v>8018.5647499999986</v>
      </c>
      <c r="H9" s="289">
        <f>G9*F9</f>
        <v>176408.42449999996</v>
      </c>
    </row>
    <row r="10" spans="3:9" x14ac:dyDescent="0.3">
      <c r="C10" s="130">
        <v>2.2000000000000002</v>
      </c>
      <c r="D10" s="131" t="s">
        <v>275</v>
      </c>
      <c r="E10" s="132" t="s">
        <v>274</v>
      </c>
      <c r="F10" s="132">
        <v>221.08</v>
      </c>
      <c r="G10" s="133">
        <v>8019</v>
      </c>
      <c r="H10" s="134">
        <f>F10*G10</f>
        <v>1772840.52</v>
      </c>
      <c r="I10" t="s">
        <v>273</v>
      </c>
    </row>
    <row r="11" spans="3:9" x14ac:dyDescent="0.3">
      <c r="C11" s="130">
        <v>2.2999999999999998</v>
      </c>
      <c r="D11" s="131" t="s">
        <v>130</v>
      </c>
      <c r="E11" s="132" t="s">
        <v>109</v>
      </c>
      <c r="F11" s="132">
        <v>1</v>
      </c>
      <c r="G11" s="133">
        <v>73150.350000000006</v>
      </c>
      <c r="H11" s="134">
        <f>F11*G11</f>
        <v>73150.350000000006</v>
      </c>
      <c r="I11" t="s">
        <v>222</v>
      </c>
    </row>
    <row r="12" spans="3:9" x14ac:dyDescent="0.3">
      <c r="C12" s="130">
        <v>2.1</v>
      </c>
      <c r="D12" s="131" t="s">
        <v>110</v>
      </c>
      <c r="E12" s="132" t="s">
        <v>111</v>
      </c>
      <c r="F12" s="218">
        <f>SUM(F10:F11)</f>
        <v>222.08</v>
      </c>
      <c r="G12" s="133">
        <v>5759.3249999999998</v>
      </c>
      <c r="H12" s="134">
        <f>+F12*G12</f>
        <v>1279030.8959999999</v>
      </c>
      <c r="I12" t="s">
        <v>160</v>
      </c>
    </row>
    <row r="13" spans="3:9" x14ac:dyDescent="0.3">
      <c r="C13" s="130">
        <v>4.0999999999999996</v>
      </c>
      <c r="D13" s="131" t="s">
        <v>112</v>
      </c>
      <c r="E13" s="132" t="s">
        <v>111</v>
      </c>
      <c r="F13" s="132">
        <v>0.79099999999999993</v>
      </c>
      <c r="G13" s="133">
        <v>92864.953999999998</v>
      </c>
      <c r="H13" s="134">
        <f t="shared" ref="H13:H18" si="0">+F13*G13</f>
        <v>73456.178613999989</v>
      </c>
      <c r="I13" t="s">
        <v>165</v>
      </c>
    </row>
    <row r="14" spans="3:9" ht="13.5" customHeight="1" x14ac:dyDescent="0.3">
      <c r="C14" s="130">
        <v>6.1</v>
      </c>
      <c r="D14" s="131" t="s">
        <v>159</v>
      </c>
      <c r="E14" s="132" t="s">
        <v>111</v>
      </c>
      <c r="F14" s="132">
        <v>5.04</v>
      </c>
      <c r="G14" s="133">
        <v>223588.17000000004</v>
      </c>
      <c r="H14" s="134">
        <f>+F14*G14</f>
        <v>1126884.3768000002</v>
      </c>
      <c r="I14" t="s">
        <v>168</v>
      </c>
    </row>
    <row r="15" spans="3:9" x14ac:dyDescent="0.3">
      <c r="C15" s="130">
        <v>5.0999999999999996</v>
      </c>
      <c r="D15" s="131" t="s">
        <v>113</v>
      </c>
      <c r="E15" s="132" t="s">
        <v>111</v>
      </c>
      <c r="F15" s="132">
        <v>10.913</v>
      </c>
      <c r="G15" s="133">
        <v>113635.886</v>
      </c>
      <c r="H15" s="133">
        <f t="shared" si="0"/>
        <v>1240108.423918</v>
      </c>
      <c r="I15" t="s">
        <v>166</v>
      </c>
    </row>
    <row r="16" spans="3:9" x14ac:dyDescent="0.3">
      <c r="C16" s="130">
        <v>7.1</v>
      </c>
      <c r="D16" s="131" t="s">
        <v>167</v>
      </c>
      <c r="E16" s="132" t="s">
        <v>111</v>
      </c>
      <c r="F16" s="132">
        <v>1</v>
      </c>
      <c r="G16" s="133">
        <v>109789.394</v>
      </c>
      <c r="H16" s="133">
        <f t="shared" si="0"/>
        <v>109789.394</v>
      </c>
      <c r="I16" t="s">
        <v>166</v>
      </c>
    </row>
    <row r="17" spans="3:10" x14ac:dyDescent="0.3">
      <c r="C17" s="130">
        <v>8.1</v>
      </c>
      <c r="D17" s="131" t="s">
        <v>172</v>
      </c>
      <c r="E17" s="132" t="s">
        <v>109</v>
      </c>
      <c r="F17" s="132">
        <v>175.76</v>
      </c>
      <c r="G17" s="133">
        <v>49591.241661399996</v>
      </c>
      <c r="H17" s="134">
        <f t="shared" si="0"/>
        <v>8716156.6344076637</v>
      </c>
      <c r="I17" t="s">
        <v>173</v>
      </c>
    </row>
    <row r="18" spans="3:10" x14ac:dyDescent="0.3">
      <c r="C18" s="130">
        <v>9.1</v>
      </c>
      <c r="D18" s="131" t="s">
        <v>175</v>
      </c>
      <c r="E18" s="132" t="s">
        <v>109</v>
      </c>
      <c r="F18" s="132">
        <v>227.18</v>
      </c>
      <c r="G18" s="163">
        <v>22943.717067999994</v>
      </c>
      <c r="H18" s="134">
        <f t="shared" si="0"/>
        <v>5212353.6435082387</v>
      </c>
      <c r="I18" t="s">
        <v>160</v>
      </c>
    </row>
    <row r="19" spans="3:10" x14ac:dyDescent="0.3">
      <c r="C19" s="130">
        <v>10.1</v>
      </c>
      <c r="D19" s="131" t="s">
        <v>176</v>
      </c>
      <c r="E19" s="132" t="s">
        <v>109</v>
      </c>
      <c r="F19" s="161">
        <v>121.73</v>
      </c>
      <c r="G19" s="165">
        <v>28076.809227999998</v>
      </c>
      <c r="H19" s="162">
        <f>+F19*G19</f>
        <v>3417789.9873244399</v>
      </c>
      <c r="I19" t="s">
        <v>160</v>
      </c>
    </row>
    <row r="20" spans="3:10" x14ac:dyDescent="0.3">
      <c r="C20" s="130">
        <v>11.1</v>
      </c>
      <c r="D20" s="131" t="s">
        <v>201</v>
      </c>
      <c r="E20" s="132" t="s">
        <v>111</v>
      </c>
      <c r="F20" s="132">
        <v>193.12</v>
      </c>
      <c r="G20" s="164">
        <v>11141.5411475</v>
      </c>
      <c r="H20" s="162">
        <f t="shared" ref="H20:H24" si="1">+F20*G20</f>
        <v>2151654.4264052003</v>
      </c>
      <c r="I20" t="s">
        <v>178</v>
      </c>
    </row>
    <row r="21" spans="3:10" x14ac:dyDescent="0.3">
      <c r="C21" s="130">
        <v>12.1</v>
      </c>
      <c r="D21" s="131" t="s">
        <v>208</v>
      </c>
      <c r="E21" s="132" t="s">
        <v>109</v>
      </c>
      <c r="F21" s="132">
        <v>91.61</v>
      </c>
      <c r="G21" s="165">
        <v>57805</v>
      </c>
      <c r="H21" s="162">
        <f t="shared" si="1"/>
        <v>5295516.05</v>
      </c>
      <c r="I21" t="s">
        <v>218</v>
      </c>
    </row>
    <row r="22" spans="3:10" x14ac:dyDescent="0.3">
      <c r="C22" s="130">
        <v>13.1</v>
      </c>
      <c r="D22" s="131" t="s">
        <v>257</v>
      </c>
      <c r="E22" s="132" t="s">
        <v>109</v>
      </c>
      <c r="F22" s="132">
        <v>18.89</v>
      </c>
      <c r="G22" s="182">
        <v>34105</v>
      </c>
      <c r="H22" s="162">
        <f t="shared" si="1"/>
        <v>644243.45000000007</v>
      </c>
      <c r="I22" t="s">
        <v>160</v>
      </c>
    </row>
    <row r="23" spans="3:10" x14ac:dyDescent="0.3">
      <c r="C23" s="130">
        <v>14.1</v>
      </c>
      <c r="D23" s="131" t="s">
        <v>215</v>
      </c>
      <c r="E23" s="132" t="s">
        <v>109</v>
      </c>
      <c r="F23" s="161">
        <v>53.24</v>
      </c>
      <c r="G23" s="165">
        <v>7718.8762450000004</v>
      </c>
      <c r="H23" s="162">
        <f t="shared" si="1"/>
        <v>410952.97128380003</v>
      </c>
      <c r="I23" t="s">
        <v>178</v>
      </c>
    </row>
    <row r="24" spans="3:10" x14ac:dyDescent="0.3">
      <c r="C24" s="130">
        <v>15.1</v>
      </c>
      <c r="D24" s="131" t="s">
        <v>217</v>
      </c>
      <c r="E24" s="132" t="s">
        <v>109</v>
      </c>
      <c r="F24" s="161">
        <v>190.44</v>
      </c>
      <c r="G24" s="183">
        <v>8323.5620000000017</v>
      </c>
      <c r="H24" s="162">
        <f t="shared" si="1"/>
        <v>1585139.1472800004</v>
      </c>
      <c r="I24" t="s">
        <v>218</v>
      </c>
    </row>
    <row r="25" spans="3:10" x14ac:dyDescent="0.3">
      <c r="C25" s="130">
        <v>16.100000000000001</v>
      </c>
      <c r="D25" s="131" t="s">
        <v>227</v>
      </c>
      <c r="E25" s="132" t="s">
        <v>109</v>
      </c>
      <c r="F25" s="132">
        <v>81.691000000000003</v>
      </c>
      <c r="G25" s="133">
        <v>29360</v>
      </c>
      <c r="H25" s="134">
        <f>+F25*G25</f>
        <v>2398447.7600000002</v>
      </c>
      <c r="I25" t="s">
        <v>173</v>
      </c>
      <c r="J25" s="277"/>
    </row>
    <row r="26" spans="3:10" x14ac:dyDescent="0.3">
      <c r="C26" s="130">
        <v>17.100000000000001</v>
      </c>
      <c r="D26" s="131" t="s">
        <v>219</v>
      </c>
      <c r="E26" s="132" t="s">
        <v>109</v>
      </c>
      <c r="F26" s="161">
        <v>90.92</v>
      </c>
      <c r="G26" s="183">
        <v>15141.791825000002</v>
      </c>
      <c r="H26" s="162">
        <f>G26*F26</f>
        <v>1376691.7127290003</v>
      </c>
      <c r="I26" t="s">
        <v>220</v>
      </c>
    </row>
    <row r="27" spans="3:10" x14ac:dyDescent="0.3">
      <c r="C27" s="130">
        <v>18.100000000000001</v>
      </c>
      <c r="D27" s="131" t="s">
        <v>221</v>
      </c>
      <c r="E27" s="132" t="s">
        <v>109</v>
      </c>
      <c r="F27" s="161">
        <v>19.010000000000002</v>
      </c>
      <c r="G27" s="183">
        <v>16273.762700000003</v>
      </c>
      <c r="H27" s="162">
        <f>F27*G27</f>
        <v>309364.22892700008</v>
      </c>
      <c r="I27" t="s">
        <v>173</v>
      </c>
    </row>
    <row r="28" spans="3:10" x14ac:dyDescent="0.3">
      <c r="C28" s="130">
        <v>19.100000000000001</v>
      </c>
      <c r="D28" s="131" t="s">
        <v>223</v>
      </c>
      <c r="E28" s="132" t="s">
        <v>199</v>
      </c>
      <c r="F28" s="132">
        <v>2</v>
      </c>
      <c r="G28" s="164">
        <v>130218</v>
      </c>
      <c r="H28" s="162">
        <f t="shared" ref="H28:H29" si="2">+F28*G28</f>
        <v>260436</v>
      </c>
      <c r="I28" t="s">
        <v>224</v>
      </c>
    </row>
    <row r="29" spans="3:10" x14ac:dyDescent="0.3">
      <c r="C29" s="130">
        <v>20.100000000000001</v>
      </c>
      <c r="D29" s="184" t="s">
        <v>225</v>
      </c>
      <c r="E29" s="185" t="s">
        <v>21</v>
      </c>
      <c r="F29" s="185">
        <v>8</v>
      </c>
      <c r="G29" s="133">
        <v>53830</v>
      </c>
      <c r="H29" s="186">
        <f t="shared" si="2"/>
        <v>430640</v>
      </c>
      <c r="I29" t="s">
        <v>160</v>
      </c>
    </row>
    <row r="30" spans="3:10" x14ac:dyDescent="0.3">
      <c r="C30" s="130">
        <v>22.1</v>
      </c>
      <c r="D30" s="131" t="s">
        <v>226</v>
      </c>
      <c r="E30" s="132" t="s">
        <v>21</v>
      </c>
      <c r="F30" s="161">
        <v>1</v>
      </c>
      <c r="G30" s="165">
        <v>1903292</v>
      </c>
      <c r="H30" s="162">
        <f>+F30*G30</f>
        <v>1903292</v>
      </c>
      <c r="I30" t="s">
        <v>173</v>
      </c>
    </row>
    <row r="31" spans="3:10" x14ac:dyDescent="0.3">
      <c r="C31" s="130">
        <v>21.1</v>
      </c>
      <c r="D31" s="187" t="s">
        <v>200</v>
      </c>
      <c r="E31" s="188" t="s">
        <v>199</v>
      </c>
      <c r="F31" s="188">
        <v>1</v>
      </c>
      <c r="G31" s="165">
        <v>1187327</v>
      </c>
      <c r="H31" s="189">
        <f>+F31*G31</f>
        <v>1187327</v>
      </c>
      <c r="I31" t="s">
        <v>220</v>
      </c>
    </row>
    <row r="32" spans="3:10" x14ac:dyDescent="0.3">
      <c r="C32" s="130">
        <v>23.1</v>
      </c>
      <c r="D32" s="131" t="s">
        <v>392</v>
      </c>
      <c r="E32" s="132" t="s">
        <v>109</v>
      </c>
      <c r="F32" s="132">
        <v>18.989999999999998</v>
      </c>
      <c r="G32" s="133">
        <v>4745</v>
      </c>
      <c r="H32" s="134">
        <f>+F32*G32</f>
        <v>90107.549999999988</v>
      </c>
      <c r="I32" t="s">
        <v>281</v>
      </c>
    </row>
    <row r="33" spans="3:9" x14ac:dyDescent="0.3">
      <c r="C33" s="130">
        <v>24.1</v>
      </c>
      <c r="D33" s="131" t="s">
        <v>393</v>
      </c>
      <c r="E33" s="132" t="s">
        <v>109</v>
      </c>
      <c r="F33" s="132">
        <v>128.52500000000001</v>
      </c>
      <c r="G33" s="133">
        <v>5687</v>
      </c>
      <c r="H33" s="134">
        <f t="shared" ref="H33:H35" si="3">+F33*G33</f>
        <v>730921.67500000005</v>
      </c>
      <c r="I33" t="s">
        <v>281</v>
      </c>
    </row>
    <row r="34" spans="3:9" x14ac:dyDescent="0.3">
      <c r="C34" s="130">
        <v>25.1</v>
      </c>
      <c r="D34" s="131" t="s">
        <v>394</v>
      </c>
      <c r="E34" s="132" t="s">
        <v>13</v>
      </c>
      <c r="F34" s="132">
        <v>140.37200000000001</v>
      </c>
      <c r="G34" s="133">
        <v>9008</v>
      </c>
      <c r="H34" s="134">
        <f t="shared" si="3"/>
        <v>1264470.976</v>
      </c>
      <c r="I34" t="s">
        <v>281</v>
      </c>
    </row>
    <row r="35" spans="3:9" x14ac:dyDescent="0.3">
      <c r="C35" s="130">
        <v>25.1</v>
      </c>
      <c r="D35" s="276" t="s">
        <v>395</v>
      </c>
      <c r="E35" s="132" t="s">
        <v>21</v>
      </c>
      <c r="F35" s="132">
        <v>57</v>
      </c>
      <c r="G35" s="222">
        <v>4490</v>
      </c>
      <c r="H35" s="134">
        <f t="shared" si="3"/>
        <v>255930</v>
      </c>
    </row>
    <row r="36" spans="3:9" x14ac:dyDescent="0.3">
      <c r="C36" s="130">
        <v>25.1</v>
      </c>
      <c r="D36" s="221" t="s">
        <v>396</v>
      </c>
      <c r="E36" s="132" t="s">
        <v>21</v>
      </c>
      <c r="F36" s="132">
        <v>60</v>
      </c>
      <c r="G36" s="222">
        <v>2990</v>
      </c>
      <c r="H36" s="223">
        <f>(F36*G36)</f>
        <v>179400</v>
      </c>
    </row>
    <row r="37" spans="3:9" x14ac:dyDescent="0.3">
      <c r="C37" s="131"/>
    </row>
    <row r="38" spans="3:9" x14ac:dyDescent="0.3">
      <c r="C38" s="143"/>
      <c r="D38" s="282" t="s">
        <v>114</v>
      </c>
      <c r="E38" s="126"/>
      <c r="F38" s="126"/>
      <c r="G38" s="126"/>
      <c r="H38" s="127">
        <f>SUM(H10:H36)</f>
        <v>43496095.352197334</v>
      </c>
    </row>
    <row r="39" spans="3:9" x14ac:dyDescent="0.3">
      <c r="C39" s="143"/>
      <c r="D39" s="282" t="s">
        <v>115</v>
      </c>
      <c r="E39" s="82" t="s">
        <v>5</v>
      </c>
      <c r="F39" s="82">
        <v>19</v>
      </c>
      <c r="G39" s="126"/>
      <c r="H39" s="128">
        <f>+H38*F39%</f>
        <v>8264258.1169174938</v>
      </c>
    </row>
    <row r="40" spans="3:9" x14ac:dyDescent="0.3">
      <c r="C40" s="143"/>
      <c r="D40" s="282" t="s">
        <v>116</v>
      </c>
      <c r="E40" s="126"/>
      <c r="F40" s="126"/>
      <c r="G40" s="126"/>
      <c r="H40" s="127">
        <f>SUM(H38:H39)</f>
        <v>51760353.469114825</v>
      </c>
    </row>
  </sheetData>
  <mergeCells count="1">
    <mergeCell ref="D5:G5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F29"/>
  <sheetViews>
    <sheetView workbookViewId="0">
      <selection activeCell="J4" sqref="J4"/>
    </sheetView>
  </sheetViews>
  <sheetFormatPr baseColWidth="10" defaultRowHeight="14.4" x14ac:dyDescent="0.3"/>
  <cols>
    <col min="1" max="1" width="2.6640625" customWidth="1"/>
    <col min="2" max="2" width="27.33203125" customWidth="1"/>
  </cols>
  <sheetData>
    <row r="2" spans="2:6" ht="67.2" customHeight="1" thickBot="1" x14ac:dyDescent="0.35">
      <c r="B2" s="284"/>
      <c r="C2" s="284"/>
      <c r="D2" s="284"/>
      <c r="E2" s="284"/>
      <c r="F2" s="284"/>
    </row>
    <row r="3" spans="2:6" ht="15" thickBot="1" x14ac:dyDescent="0.35">
      <c r="B3" s="141" t="s">
        <v>117</v>
      </c>
    </row>
    <row r="4" spans="2:6" ht="28.8" x14ac:dyDescent="0.3">
      <c r="B4" s="137" t="s">
        <v>118</v>
      </c>
      <c r="C4" s="126" t="s">
        <v>119</v>
      </c>
      <c r="D4" s="126" t="s">
        <v>120</v>
      </c>
      <c r="E4" s="138" t="s">
        <v>121</v>
      </c>
      <c r="F4" s="126" t="s">
        <v>122</v>
      </c>
    </row>
    <row r="5" spans="2:6" x14ac:dyDescent="0.3">
      <c r="B5" s="126"/>
      <c r="C5" s="126" t="s">
        <v>123</v>
      </c>
      <c r="D5" s="139"/>
      <c r="E5" s="126"/>
      <c r="F5" s="128">
        <f>D5*E5</f>
        <v>0</v>
      </c>
    </row>
    <row r="6" spans="2:6" x14ac:dyDescent="0.3">
      <c r="B6" s="126"/>
      <c r="C6" s="126"/>
      <c r="D6" s="139"/>
      <c r="E6" s="126"/>
      <c r="F6" s="128">
        <f>D6*E6</f>
        <v>0</v>
      </c>
    </row>
    <row r="7" spans="2:6" x14ac:dyDescent="0.3">
      <c r="B7" s="126"/>
      <c r="C7" s="126"/>
      <c r="D7" s="139"/>
      <c r="E7" s="126"/>
      <c r="F7" s="128">
        <f>D7*E7</f>
        <v>0</v>
      </c>
    </row>
    <row r="8" spans="2:6" x14ac:dyDescent="0.3">
      <c r="B8" s="126"/>
      <c r="C8" s="126"/>
      <c r="D8" s="139"/>
      <c r="E8" s="126"/>
      <c r="F8" s="128">
        <f>D8*E8</f>
        <v>0</v>
      </c>
    </row>
    <row r="9" spans="2:6" x14ac:dyDescent="0.3">
      <c r="B9" s="126"/>
      <c r="C9" s="126"/>
      <c r="D9" s="126" t="s">
        <v>124</v>
      </c>
      <c r="E9" s="126"/>
      <c r="F9" s="128">
        <f>SUM(F5:F8)</f>
        <v>0</v>
      </c>
    </row>
    <row r="10" spans="2:6" x14ac:dyDescent="0.3">
      <c r="B10" s="126" t="s">
        <v>18</v>
      </c>
      <c r="C10" s="126" t="s">
        <v>5</v>
      </c>
      <c r="D10" s="126">
        <v>5</v>
      </c>
      <c r="E10" s="126"/>
      <c r="F10" s="128">
        <f>(F9*D10/100)</f>
        <v>0</v>
      </c>
    </row>
    <row r="11" spans="2:6" x14ac:dyDescent="0.3">
      <c r="B11" s="126"/>
      <c r="C11" s="126"/>
      <c r="D11" s="126"/>
      <c r="E11" s="126"/>
      <c r="F11" s="128">
        <f>SUM(F9:F10)</f>
        <v>0</v>
      </c>
    </row>
    <row r="12" spans="2:6" x14ac:dyDescent="0.3">
      <c r="F12" s="135"/>
    </row>
    <row r="13" spans="2:6" x14ac:dyDescent="0.3">
      <c r="B13" s="131" t="s">
        <v>125</v>
      </c>
      <c r="C13" s="131"/>
      <c r="D13" s="131"/>
      <c r="E13" s="131"/>
      <c r="F13" s="131"/>
    </row>
    <row r="14" spans="2:6" x14ac:dyDescent="0.3">
      <c r="B14" s="131" t="s">
        <v>19</v>
      </c>
      <c r="C14" s="131"/>
      <c r="D14" s="131">
        <v>6.25E-2</v>
      </c>
      <c r="E14" s="131">
        <v>15000</v>
      </c>
      <c r="F14" s="133">
        <f>D14*E14</f>
        <v>937.5</v>
      </c>
    </row>
    <row r="15" spans="2:6" x14ac:dyDescent="0.3">
      <c r="B15" s="131" t="s">
        <v>19</v>
      </c>
      <c r="C15" s="131"/>
      <c r="D15" s="131">
        <v>6.25E-2</v>
      </c>
      <c r="E15" s="131">
        <v>15000</v>
      </c>
      <c r="F15" s="133">
        <f>D15*E15</f>
        <v>937.5</v>
      </c>
    </row>
    <row r="16" spans="2:6" x14ac:dyDescent="0.3">
      <c r="B16" s="131"/>
      <c r="C16" s="131"/>
      <c r="D16" s="131"/>
      <c r="E16" s="131"/>
      <c r="F16" s="133">
        <f>D16*E16</f>
        <v>0</v>
      </c>
    </row>
    <row r="17" spans="2:6" x14ac:dyDescent="0.3">
      <c r="B17" s="131"/>
      <c r="C17" s="131"/>
      <c r="D17" s="131"/>
      <c r="E17" s="131"/>
      <c r="F17" s="140">
        <f>SUM(F14:F16)</f>
        <v>1875</v>
      </c>
    </row>
    <row r="18" spans="2:6" x14ac:dyDescent="0.3">
      <c r="B18" s="131" t="s">
        <v>126</v>
      </c>
      <c r="C18" s="131" t="s">
        <v>5</v>
      </c>
      <c r="D18" s="131">
        <v>50</v>
      </c>
      <c r="E18" s="131"/>
      <c r="F18" s="131">
        <f>(F17*D18/100)</f>
        <v>937.5</v>
      </c>
    </row>
    <row r="19" spans="2:6" x14ac:dyDescent="0.3">
      <c r="B19" s="131" t="s">
        <v>22</v>
      </c>
      <c r="C19" s="131"/>
      <c r="D19" s="131"/>
      <c r="E19" s="131"/>
      <c r="F19" s="140">
        <f>SUM(F17:F18)</f>
        <v>2812.5</v>
      </c>
    </row>
    <row r="20" spans="2:6" x14ac:dyDescent="0.3">
      <c r="F20" s="135"/>
    </row>
    <row r="21" spans="2:6" x14ac:dyDescent="0.3">
      <c r="B21" s="131" t="s">
        <v>259</v>
      </c>
      <c r="C21" s="131"/>
      <c r="D21" s="131"/>
      <c r="E21" s="131"/>
      <c r="F21" s="131"/>
    </row>
    <row r="22" spans="2:6" x14ac:dyDescent="0.3">
      <c r="B22" s="131"/>
      <c r="C22" s="131"/>
      <c r="D22" s="131"/>
      <c r="E22" s="131"/>
      <c r="F22" s="133"/>
    </row>
    <row r="23" spans="2:6" x14ac:dyDescent="0.3">
      <c r="B23" s="131"/>
      <c r="C23" s="131"/>
      <c r="D23" s="131"/>
      <c r="E23" s="131"/>
      <c r="F23" s="133">
        <f t="shared" ref="F23:F24" si="0">D23*E23</f>
        <v>0</v>
      </c>
    </row>
    <row r="24" spans="2:6" x14ac:dyDescent="0.3">
      <c r="B24" s="131"/>
      <c r="C24" s="131"/>
      <c r="D24" s="131"/>
      <c r="E24" s="131"/>
      <c r="F24" s="133">
        <f t="shared" si="0"/>
        <v>0</v>
      </c>
    </row>
    <row r="25" spans="2:6" x14ac:dyDescent="0.3">
      <c r="B25" s="131"/>
      <c r="C25" s="131"/>
      <c r="D25" s="131"/>
      <c r="E25" s="131"/>
      <c r="F25" s="134">
        <f>SUM(F22:F24)</f>
        <v>0</v>
      </c>
    </row>
    <row r="26" spans="2:6" x14ac:dyDescent="0.3">
      <c r="F26" s="136"/>
    </row>
    <row r="27" spans="2:6" x14ac:dyDescent="0.3">
      <c r="B27" s="126" t="s">
        <v>128</v>
      </c>
      <c r="C27" s="126"/>
      <c r="D27" s="126"/>
      <c r="E27" s="126"/>
      <c r="F27" s="127">
        <f>F11+F19+F25</f>
        <v>2812.5</v>
      </c>
    </row>
    <row r="28" spans="2:6" ht="18" customHeight="1" x14ac:dyDescent="0.3">
      <c r="B28" s="138" t="s">
        <v>11</v>
      </c>
      <c r="C28" s="126" t="s">
        <v>5</v>
      </c>
      <c r="D28" s="126">
        <v>20</v>
      </c>
      <c r="E28" s="126"/>
      <c r="F28" s="126">
        <f>(F27*D28/100)</f>
        <v>562.5</v>
      </c>
    </row>
    <row r="29" spans="2:6" x14ac:dyDescent="0.3">
      <c r="B29" s="126" t="s">
        <v>129</v>
      </c>
      <c r="C29" s="126"/>
      <c r="D29" s="126"/>
      <c r="E29" s="126"/>
      <c r="F29" s="127">
        <f>SUM(F27:F28)</f>
        <v>3375</v>
      </c>
    </row>
  </sheetData>
  <mergeCells count="1">
    <mergeCell ref="B2:F2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F35"/>
  <sheetViews>
    <sheetView workbookViewId="0">
      <selection activeCell="I5" sqref="I5"/>
    </sheetView>
  </sheetViews>
  <sheetFormatPr baseColWidth="10" defaultRowHeight="14.4" x14ac:dyDescent="0.3"/>
  <cols>
    <col min="1" max="1" width="3" customWidth="1"/>
    <col min="2" max="2" width="29.5546875" customWidth="1"/>
    <col min="3" max="4" width="11.44140625" style="2"/>
    <col min="5" max="5" width="16.6640625" style="3" bestFit="1" customWidth="1"/>
    <col min="6" max="6" width="13.44140625" style="3" bestFit="1" customWidth="1"/>
  </cols>
  <sheetData>
    <row r="1" spans="2:6" ht="70.2" customHeight="1" thickBot="1" x14ac:dyDescent="0.35">
      <c r="B1" s="283"/>
      <c r="C1" s="283"/>
      <c r="D1" s="283"/>
      <c r="E1" s="283"/>
      <c r="F1" s="283"/>
    </row>
    <row r="2" spans="2:6" ht="15" thickBot="1" x14ac:dyDescent="0.35">
      <c r="B2" s="8" t="s">
        <v>25</v>
      </c>
      <c r="C2" s="9"/>
      <c r="D2" s="9"/>
      <c r="E2" s="10"/>
      <c r="F2" s="11"/>
    </row>
    <row r="4" spans="2:6" x14ac:dyDescent="0.3">
      <c r="B4" s="126" t="s">
        <v>117</v>
      </c>
      <c r="C4" s="124"/>
      <c r="D4" s="124"/>
      <c r="E4" s="124"/>
      <c r="F4" s="124"/>
    </row>
    <row r="5" spans="2:6" x14ac:dyDescent="0.3">
      <c r="B5" s="126" t="s">
        <v>118</v>
      </c>
      <c r="C5" s="126" t="s">
        <v>131</v>
      </c>
      <c r="D5" s="126" t="s">
        <v>120</v>
      </c>
      <c r="E5" s="138" t="s">
        <v>121</v>
      </c>
      <c r="F5" s="126" t="s">
        <v>122</v>
      </c>
    </row>
    <row r="6" spans="2:6" x14ac:dyDescent="0.3">
      <c r="B6" s="126" t="s">
        <v>132</v>
      </c>
      <c r="C6" s="82" t="s">
        <v>133</v>
      </c>
      <c r="D6" s="230">
        <v>6.8</v>
      </c>
      <c r="E6" s="82">
        <v>3580</v>
      </c>
      <c r="F6" s="231">
        <f>D6*E6</f>
        <v>24344</v>
      </c>
    </row>
    <row r="7" spans="2:6" x14ac:dyDescent="0.3">
      <c r="B7" s="126" t="s">
        <v>134</v>
      </c>
      <c r="C7" s="82" t="s">
        <v>135</v>
      </c>
      <c r="D7" s="232">
        <v>1.0249999999999999</v>
      </c>
      <c r="E7" s="82">
        <v>17000</v>
      </c>
      <c r="F7" s="231">
        <f>E7*D7</f>
        <v>17425</v>
      </c>
    </row>
    <row r="8" spans="2:6" x14ac:dyDescent="0.3">
      <c r="B8" s="126" t="s">
        <v>136</v>
      </c>
      <c r="C8" s="82" t="s">
        <v>133</v>
      </c>
      <c r="D8" s="233">
        <v>0.91</v>
      </c>
      <c r="E8" s="82">
        <v>17000</v>
      </c>
      <c r="F8" s="231">
        <f>D8*E8</f>
        <v>15470</v>
      </c>
    </row>
    <row r="9" spans="2:6" x14ac:dyDescent="0.3">
      <c r="B9" s="126" t="s">
        <v>26</v>
      </c>
      <c r="C9" s="82" t="s">
        <v>137</v>
      </c>
      <c r="D9" s="234">
        <v>195</v>
      </c>
      <c r="E9" s="82"/>
      <c r="F9" s="231"/>
    </row>
    <row r="10" spans="2:6" x14ac:dyDescent="0.3">
      <c r="B10" s="126"/>
      <c r="C10" s="82"/>
      <c r="D10" s="82" t="s">
        <v>124</v>
      </c>
      <c r="E10" s="82"/>
      <c r="F10" s="231">
        <f>SUM(F6:F9)</f>
        <v>57239</v>
      </c>
    </row>
    <row r="11" spans="2:6" x14ac:dyDescent="0.3">
      <c r="B11" s="126" t="s">
        <v>18</v>
      </c>
      <c r="C11" s="82" t="s">
        <v>5</v>
      </c>
      <c r="D11" s="82">
        <v>5</v>
      </c>
      <c r="E11" s="82"/>
      <c r="F11" s="231">
        <f>(F10*D11/100)</f>
        <v>2861.95</v>
      </c>
    </row>
    <row r="12" spans="2:6" x14ac:dyDescent="0.3">
      <c r="B12" s="126"/>
      <c r="C12" s="82"/>
      <c r="D12" s="82"/>
      <c r="E12" s="82"/>
      <c r="F12" s="231">
        <f>SUM(F10:F11)</f>
        <v>60100.95</v>
      </c>
    </row>
    <row r="13" spans="2:6" x14ac:dyDescent="0.3">
      <c r="B13" s="124"/>
      <c r="C13" s="125"/>
      <c r="D13" s="125"/>
      <c r="E13" s="125"/>
      <c r="F13" s="152"/>
    </row>
    <row r="14" spans="2:6" x14ac:dyDescent="0.3">
      <c r="B14" s="131" t="s">
        <v>125</v>
      </c>
      <c r="C14" s="132"/>
      <c r="D14" s="132"/>
      <c r="E14" s="132"/>
      <c r="F14" s="132"/>
    </row>
    <row r="15" spans="2:6" x14ac:dyDescent="0.3">
      <c r="B15" s="131" t="s">
        <v>138</v>
      </c>
      <c r="C15" s="132" t="s">
        <v>7</v>
      </c>
      <c r="D15" s="132">
        <v>0.156</v>
      </c>
      <c r="E15" s="132">
        <v>25000</v>
      </c>
      <c r="F15" s="235">
        <f>D15*E15</f>
        <v>3900</v>
      </c>
    </row>
    <row r="16" spans="2:6" x14ac:dyDescent="0.3">
      <c r="B16" s="131" t="s">
        <v>139</v>
      </c>
      <c r="C16" s="132" t="s">
        <v>7</v>
      </c>
      <c r="D16" s="132">
        <v>0.156</v>
      </c>
      <c r="E16" s="132">
        <v>20000</v>
      </c>
      <c r="F16" s="235">
        <f>D16*E16</f>
        <v>3120</v>
      </c>
    </row>
    <row r="17" spans="2:6" x14ac:dyDescent="0.3">
      <c r="B17" s="131"/>
      <c r="C17" s="132"/>
      <c r="D17" s="132"/>
      <c r="E17" s="132"/>
      <c r="F17" s="155">
        <f>SUM(F15:F16)</f>
        <v>7020</v>
      </c>
    </row>
    <row r="18" spans="2:6" x14ac:dyDescent="0.3">
      <c r="B18" s="131" t="s">
        <v>126</v>
      </c>
      <c r="C18" s="132" t="s">
        <v>5</v>
      </c>
      <c r="D18" s="132">
        <v>50</v>
      </c>
      <c r="E18" s="132"/>
      <c r="F18" s="132">
        <f>(F17*D18/100)</f>
        <v>3510</v>
      </c>
    </row>
    <row r="19" spans="2:6" x14ac:dyDescent="0.3">
      <c r="B19" s="131" t="s">
        <v>22</v>
      </c>
      <c r="C19" s="132"/>
      <c r="D19" s="132"/>
      <c r="E19" s="132"/>
      <c r="F19" s="155">
        <f>SUM(F17:F18)</f>
        <v>10530</v>
      </c>
    </row>
    <row r="20" spans="2:6" x14ac:dyDescent="0.3">
      <c r="B20" s="124"/>
      <c r="C20" s="125"/>
      <c r="D20" s="125"/>
      <c r="E20" s="125"/>
      <c r="F20" s="152"/>
    </row>
    <row r="21" spans="2:6" x14ac:dyDescent="0.3">
      <c r="B21" s="131" t="s">
        <v>127</v>
      </c>
      <c r="C21" s="132"/>
      <c r="D21" s="132"/>
      <c r="E21" s="132"/>
      <c r="F21" s="132"/>
    </row>
    <row r="22" spans="2:6" x14ac:dyDescent="0.3">
      <c r="B22" s="131" t="s">
        <v>161</v>
      </c>
      <c r="C22" s="132" t="s">
        <v>133</v>
      </c>
      <c r="D22" s="132">
        <v>1E-3</v>
      </c>
      <c r="E22" s="132">
        <v>259990</v>
      </c>
      <c r="F22" s="235">
        <f t="shared" ref="F22:F24" si="0">D22*E22</f>
        <v>259.99</v>
      </c>
    </row>
    <row r="23" spans="2:6" x14ac:dyDescent="0.3">
      <c r="B23" s="131" t="s">
        <v>141</v>
      </c>
      <c r="C23" s="132" t="s">
        <v>133</v>
      </c>
      <c r="D23" s="132">
        <v>0.01</v>
      </c>
      <c r="E23" s="132">
        <v>6190</v>
      </c>
      <c r="F23" s="235">
        <f t="shared" si="0"/>
        <v>61.9</v>
      </c>
    </row>
    <row r="24" spans="2:6" x14ac:dyDescent="0.3">
      <c r="B24" s="131" t="s">
        <v>142</v>
      </c>
      <c r="C24" s="132" t="s">
        <v>133</v>
      </c>
      <c r="D24" s="132">
        <v>1E-3</v>
      </c>
      <c r="E24" s="132">
        <v>42990</v>
      </c>
      <c r="F24" s="235">
        <f t="shared" si="0"/>
        <v>42.99</v>
      </c>
    </row>
    <row r="25" spans="2:6" x14ac:dyDescent="0.3">
      <c r="B25" s="131"/>
      <c r="C25" s="132"/>
      <c r="D25" s="132"/>
      <c r="E25" s="132"/>
      <c r="F25" s="236">
        <f>SUM(F22:F24)</f>
        <v>364.88</v>
      </c>
    </row>
    <row r="26" spans="2:6" x14ac:dyDescent="0.3">
      <c r="B26" s="124"/>
      <c r="C26" s="125"/>
      <c r="D26" s="125"/>
      <c r="E26" s="125"/>
      <c r="F26" s="125"/>
    </row>
    <row r="27" spans="2:6" x14ac:dyDescent="0.3">
      <c r="B27" s="126" t="s">
        <v>128</v>
      </c>
      <c r="C27" s="82"/>
      <c r="D27" s="82"/>
      <c r="E27" s="82"/>
      <c r="F27" s="237">
        <f>F12+F19+F25</f>
        <v>70995.83</v>
      </c>
    </row>
    <row r="28" spans="2:6" x14ac:dyDescent="0.3">
      <c r="B28" s="126" t="s">
        <v>11</v>
      </c>
      <c r="C28" s="82" t="s">
        <v>5</v>
      </c>
      <c r="D28" s="82">
        <v>30</v>
      </c>
      <c r="E28" s="82"/>
      <c r="F28" s="82">
        <f>(F27*D28/100)</f>
        <v>21298.749</v>
      </c>
    </row>
    <row r="29" spans="2:6" x14ac:dyDescent="0.3">
      <c r="B29" s="126" t="s">
        <v>129</v>
      </c>
      <c r="C29" s="82"/>
      <c r="D29" s="82"/>
      <c r="E29" s="82"/>
      <c r="F29" s="156">
        <f>SUM(F27:F28)</f>
        <v>92294.578999999998</v>
      </c>
    </row>
    <row r="30" spans="2:6" x14ac:dyDescent="0.3">
      <c r="C30"/>
      <c r="D30"/>
      <c r="E30"/>
      <c r="F30"/>
    </row>
    <row r="31" spans="2:6" x14ac:dyDescent="0.3">
      <c r="B31" s="143"/>
      <c r="C31" s="144"/>
      <c r="D31" s="144"/>
      <c r="E31" s="148"/>
      <c r="F31" s="148"/>
    </row>
    <row r="32" spans="2:6" x14ac:dyDescent="0.3">
      <c r="B32" s="143"/>
      <c r="C32" s="144"/>
      <c r="D32" s="144"/>
      <c r="E32" s="148"/>
      <c r="F32" s="148"/>
    </row>
    <row r="33" spans="2:6" x14ac:dyDescent="0.3">
      <c r="B33" s="143"/>
      <c r="C33" s="144"/>
      <c r="D33" s="144"/>
      <c r="E33" s="148"/>
      <c r="F33" s="148"/>
    </row>
    <row r="34" spans="2:6" x14ac:dyDescent="0.3">
      <c r="B34" s="143"/>
      <c r="C34" s="144"/>
      <c r="D34" s="144"/>
      <c r="E34" s="148"/>
      <c r="F34" s="148"/>
    </row>
    <row r="35" spans="2:6" x14ac:dyDescent="0.3">
      <c r="B35" s="143"/>
      <c r="C35" s="144"/>
      <c r="D35" s="144"/>
      <c r="E35" s="145"/>
      <c r="F35" s="145"/>
    </row>
  </sheetData>
  <mergeCells count="1">
    <mergeCell ref="B1:F1"/>
  </mergeCell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36"/>
  <sheetViews>
    <sheetView workbookViewId="0">
      <selection activeCell="J6" sqref="J6"/>
    </sheetView>
  </sheetViews>
  <sheetFormatPr baseColWidth="10" defaultRowHeight="14.4" x14ac:dyDescent="0.3"/>
  <cols>
    <col min="1" max="1" width="2.33203125" customWidth="1"/>
    <col min="2" max="2" width="23.88671875" bestFit="1" customWidth="1"/>
    <col min="3" max="4" width="11.44140625" style="2"/>
    <col min="5" max="5" width="16.6640625" style="3" bestFit="1" customWidth="1"/>
    <col min="6" max="6" width="13.44140625" style="3" bestFit="1" customWidth="1"/>
  </cols>
  <sheetData>
    <row r="1" spans="2:6" ht="75.599999999999994" customHeight="1" thickBot="1" x14ac:dyDescent="0.35">
      <c r="B1" s="283"/>
      <c r="C1" s="283"/>
      <c r="D1" s="283"/>
      <c r="E1" s="283"/>
      <c r="F1" s="283"/>
    </row>
    <row r="2" spans="2:6" ht="15" thickBot="1" x14ac:dyDescent="0.35">
      <c r="B2" s="8" t="s">
        <v>149</v>
      </c>
      <c r="C2" s="9"/>
      <c r="D2" s="9"/>
      <c r="E2" s="10"/>
      <c r="F2" s="11"/>
    </row>
    <row r="4" spans="2:6" x14ac:dyDescent="0.3">
      <c r="C4"/>
      <c r="D4"/>
      <c r="E4"/>
      <c r="F4"/>
    </row>
    <row r="5" spans="2:6" x14ac:dyDescent="0.3">
      <c r="B5" s="126" t="s">
        <v>118</v>
      </c>
      <c r="C5" s="126" t="s">
        <v>119</v>
      </c>
      <c r="D5" s="126" t="s">
        <v>120</v>
      </c>
      <c r="E5" s="138" t="s">
        <v>121</v>
      </c>
      <c r="F5" s="126" t="s">
        <v>122</v>
      </c>
    </row>
    <row r="6" spans="2:6" x14ac:dyDescent="0.3">
      <c r="B6" s="126" t="s">
        <v>143</v>
      </c>
      <c r="C6" s="82" t="s">
        <v>21</v>
      </c>
      <c r="D6" s="82">
        <v>9.1999999999999993</v>
      </c>
      <c r="E6" s="82">
        <v>3580</v>
      </c>
      <c r="F6" s="154">
        <f>D6*E6</f>
        <v>32936</v>
      </c>
    </row>
    <row r="7" spans="2:6" x14ac:dyDescent="0.3">
      <c r="B7" s="126" t="s">
        <v>174</v>
      </c>
      <c r="C7" s="82" t="s">
        <v>111</v>
      </c>
      <c r="D7" s="82">
        <v>0.83499999999999996</v>
      </c>
      <c r="E7" s="82">
        <v>17000</v>
      </c>
      <c r="F7" s="154">
        <f>D7*E7</f>
        <v>14195</v>
      </c>
    </row>
    <row r="8" spans="2:6" x14ac:dyDescent="0.3">
      <c r="B8" s="126" t="s">
        <v>136</v>
      </c>
      <c r="C8" s="82" t="s">
        <v>111</v>
      </c>
      <c r="D8" s="82">
        <v>1.0549999999999999</v>
      </c>
      <c r="E8" s="82">
        <v>17000</v>
      </c>
      <c r="F8" s="154">
        <f>D8*E8</f>
        <v>17935</v>
      </c>
    </row>
    <row r="9" spans="2:6" x14ac:dyDescent="0.3">
      <c r="B9" s="126" t="s">
        <v>26</v>
      </c>
      <c r="C9" s="82" t="s">
        <v>144</v>
      </c>
      <c r="D9" s="82">
        <v>200</v>
      </c>
      <c r="E9" s="82"/>
      <c r="F9" s="154"/>
    </row>
    <row r="10" spans="2:6" x14ac:dyDescent="0.3">
      <c r="B10" s="126" t="s">
        <v>27</v>
      </c>
      <c r="C10" s="82" t="s">
        <v>111</v>
      </c>
      <c r="D10" s="82">
        <v>0.2</v>
      </c>
      <c r="E10" s="82">
        <v>14000</v>
      </c>
      <c r="F10" s="154">
        <f>E10*D10</f>
        <v>2800</v>
      </c>
    </row>
    <row r="11" spans="2:6" x14ac:dyDescent="0.3">
      <c r="B11" s="126"/>
      <c r="C11" s="82"/>
      <c r="D11" s="82"/>
      <c r="E11" s="82"/>
      <c r="F11" s="154">
        <f>SUM(F6:F10)</f>
        <v>67866</v>
      </c>
    </row>
    <row r="12" spans="2:6" x14ac:dyDescent="0.3">
      <c r="B12" s="126" t="s">
        <v>18</v>
      </c>
      <c r="C12" s="82" t="s">
        <v>5</v>
      </c>
      <c r="D12" s="82">
        <v>5</v>
      </c>
      <c r="E12" s="82"/>
      <c r="F12" s="154">
        <f>(F11*D12/100)</f>
        <v>3393.3</v>
      </c>
    </row>
    <row r="13" spans="2:6" x14ac:dyDescent="0.3">
      <c r="B13" s="126"/>
      <c r="C13" s="82"/>
      <c r="D13" s="82"/>
      <c r="E13" s="82"/>
      <c r="F13" s="154">
        <f>SUM(F11:F12)</f>
        <v>71259.3</v>
      </c>
    </row>
    <row r="14" spans="2:6" x14ac:dyDescent="0.3">
      <c r="B14" s="151"/>
      <c r="C14" s="142"/>
      <c r="D14" s="142"/>
      <c r="E14" s="142"/>
      <c r="F14" s="157"/>
    </row>
    <row r="15" spans="2:6" x14ac:dyDescent="0.3">
      <c r="B15" s="131" t="s">
        <v>125</v>
      </c>
      <c r="C15" s="132"/>
      <c r="D15" s="132"/>
      <c r="E15" s="132"/>
      <c r="F15" s="132"/>
    </row>
    <row r="16" spans="2:6" x14ac:dyDescent="0.3">
      <c r="B16" s="131" t="s">
        <v>145</v>
      </c>
      <c r="C16" s="132" t="s">
        <v>7</v>
      </c>
      <c r="D16" s="132">
        <v>0.156</v>
      </c>
      <c r="E16" s="132">
        <v>25000</v>
      </c>
      <c r="F16" s="155">
        <f>D16*E16</f>
        <v>3900</v>
      </c>
    </row>
    <row r="17" spans="2:6" x14ac:dyDescent="0.3">
      <c r="B17" s="131" t="s">
        <v>146</v>
      </c>
      <c r="C17" s="132" t="s">
        <v>7</v>
      </c>
      <c r="D17" s="132">
        <v>0.156</v>
      </c>
      <c r="E17" s="132">
        <v>20000</v>
      </c>
      <c r="F17" s="155">
        <f t="shared" ref="F17:F18" si="0">D17*E17</f>
        <v>3120</v>
      </c>
    </row>
    <row r="18" spans="2:6" x14ac:dyDescent="0.3">
      <c r="B18" s="131" t="s">
        <v>146</v>
      </c>
      <c r="C18" s="132" t="s">
        <v>7</v>
      </c>
      <c r="D18" s="132">
        <v>0.156</v>
      </c>
      <c r="E18" s="132">
        <v>20000</v>
      </c>
      <c r="F18" s="155">
        <f t="shared" si="0"/>
        <v>3120</v>
      </c>
    </row>
    <row r="19" spans="2:6" x14ac:dyDescent="0.3">
      <c r="B19" s="131"/>
      <c r="C19" s="132"/>
      <c r="D19" s="132"/>
      <c r="E19" s="132"/>
      <c r="F19" s="155">
        <f>SUM(F16:F18)</f>
        <v>10140</v>
      </c>
    </row>
    <row r="20" spans="2:6" x14ac:dyDescent="0.3">
      <c r="B20" s="131" t="s">
        <v>126</v>
      </c>
      <c r="C20" s="132" t="s">
        <v>5</v>
      </c>
      <c r="D20" s="132">
        <v>50</v>
      </c>
      <c r="E20" s="132"/>
      <c r="F20" s="132">
        <f>(F19*D20/100)</f>
        <v>5070</v>
      </c>
    </row>
    <row r="21" spans="2:6" x14ac:dyDescent="0.3">
      <c r="B21" s="131"/>
      <c r="C21" s="132"/>
      <c r="D21" s="132"/>
      <c r="E21" s="132"/>
      <c r="F21" s="155">
        <f>SUM(F19:F20)</f>
        <v>15210</v>
      </c>
    </row>
    <row r="22" spans="2:6" x14ac:dyDescent="0.3">
      <c r="B22" s="151"/>
      <c r="C22" s="142"/>
      <c r="D22" s="142"/>
      <c r="E22" s="142"/>
      <c r="F22" s="157"/>
    </row>
    <row r="23" spans="2:6" x14ac:dyDescent="0.3">
      <c r="B23" s="131" t="s">
        <v>127</v>
      </c>
      <c r="C23" s="132"/>
      <c r="D23" s="132"/>
      <c r="E23" s="132"/>
      <c r="F23" s="132"/>
    </row>
    <row r="24" spans="2:6" x14ac:dyDescent="0.3">
      <c r="B24" s="131" t="s">
        <v>140</v>
      </c>
      <c r="C24" s="132" t="s">
        <v>133</v>
      </c>
      <c r="D24" s="132">
        <v>1E-3</v>
      </c>
      <c r="E24" s="132">
        <v>259990</v>
      </c>
      <c r="F24" s="155">
        <f>D24*E24</f>
        <v>259.99</v>
      </c>
    </row>
    <row r="25" spans="2:6" x14ac:dyDescent="0.3">
      <c r="B25" s="131" t="s">
        <v>147</v>
      </c>
      <c r="C25" s="132" t="s">
        <v>133</v>
      </c>
      <c r="D25" s="132">
        <v>1E-3</v>
      </c>
      <c r="E25" s="132">
        <v>6190</v>
      </c>
      <c r="F25" s="155">
        <f t="shared" ref="F25:F26" si="1">D25*E25</f>
        <v>6.19</v>
      </c>
    </row>
    <row r="26" spans="2:6" x14ac:dyDescent="0.3">
      <c r="B26" s="131" t="s">
        <v>148</v>
      </c>
      <c r="C26" s="132" t="s">
        <v>133</v>
      </c>
      <c r="D26" s="132">
        <v>1E-3</v>
      </c>
      <c r="E26" s="132">
        <v>42990</v>
      </c>
      <c r="F26" s="155">
        <f t="shared" si="1"/>
        <v>42.99</v>
      </c>
    </row>
    <row r="27" spans="2:6" x14ac:dyDescent="0.3">
      <c r="B27" s="131"/>
      <c r="C27" s="132"/>
      <c r="D27" s="132"/>
      <c r="E27" s="132"/>
      <c r="F27" s="155">
        <f>SUM(F24:F26)</f>
        <v>309.17</v>
      </c>
    </row>
    <row r="28" spans="2:6" x14ac:dyDescent="0.3">
      <c r="B28" s="151"/>
      <c r="C28" s="142"/>
      <c r="D28" s="142"/>
      <c r="E28" s="142"/>
      <c r="F28" s="142"/>
    </row>
    <row r="29" spans="2:6" x14ac:dyDescent="0.3">
      <c r="B29" s="126" t="s">
        <v>128</v>
      </c>
      <c r="C29" s="82"/>
      <c r="D29" s="82"/>
      <c r="E29" s="82"/>
      <c r="F29" s="154">
        <f>F13+F21+F27</f>
        <v>86778.47</v>
      </c>
    </row>
    <row r="30" spans="2:6" x14ac:dyDescent="0.3">
      <c r="B30" s="126" t="s">
        <v>11</v>
      </c>
      <c r="C30" s="82" t="s">
        <v>5</v>
      </c>
      <c r="D30" s="82">
        <v>30</v>
      </c>
      <c r="E30" s="82"/>
      <c r="F30" s="82">
        <f>(F29*D30/100)</f>
        <v>26033.541000000001</v>
      </c>
    </row>
    <row r="31" spans="2:6" x14ac:dyDescent="0.3">
      <c r="B31" s="126" t="s">
        <v>129</v>
      </c>
      <c r="C31" s="82"/>
      <c r="D31" s="82"/>
      <c r="E31" s="82"/>
      <c r="F31" s="154">
        <f>SUM(F29:F30)</f>
        <v>112812.011</v>
      </c>
    </row>
    <row r="32" spans="2:6" x14ac:dyDescent="0.3">
      <c r="B32" s="143"/>
      <c r="C32" s="144"/>
      <c r="D32" s="144"/>
      <c r="E32" s="5"/>
      <c r="F32" s="5"/>
    </row>
    <row r="33" spans="2:6" x14ac:dyDescent="0.3">
      <c r="B33" s="143"/>
      <c r="C33" s="144"/>
      <c r="D33" s="144"/>
      <c r="E33" s="5"/>
      <c r="F33" s="5"/>
    </row>
    <row r="34" spans="2:6" x14ac:dyDescent="0.3">
      <c r="B34" s="143"/>
      <c r="C34" s="144"/>
      <c r="D34" s="144"/>
      <c r="E34" s="5"/>
      <c r="F34" s="5"/>
    </row>
    <row r="35" spans="2:6" x14ac:dyDescent="0.3">
      <c r="B35" s="143"/>
      <c r="C35" s="144"/>
      <c r="D35" s="144"/>
      <c r="E35" s="5"/>
      <c r="F35" s="5"/>
    </row>
    <row r="36" spans="2:6" x14ac:dyDescent="0.3">
      <c r="B36" s="146"/>
      <c r="C36" s="147"/>
      <c r="D36" s="147"/>
      <c r="E36" s="6"/>
      <c r="F36" s="6"/>
    </row>
  </sheetData>
  <mergeCells count="1">
    <mergeCell ref="B1:F1"/>
  </mergeCell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34"/>
  <sheetViews>
    <sheetView workbookViewId="0">
      <selection activeCell="I6" sqref="I6"/>
    </sheetView>
  </sheetViews>
  <sheetFormatPr baseColWidth="10" defaultRowHeight="14.4" x14ac:dyDescent="0.3"/>
  <cols>
    <col min="1" max="1" width="4" customWidth="1"/>
    <col min="2" max="2" width="23.88671875" bestFit="1" customWidth="1"/>
    <col min="3" max="4" width="11.44140625" style="2"/>
    <col min="5" max="5" width="16.6640625" style="3" bestFit="1" customWidth="1"/>
    <col min="6" max="6" width="13.44140625" style="3" bestFit="1" customWidth="1"/>
  </cols>
  <sheetData>
    <row r="1" spans="2:6" ht="72" customHeight="1" thickBot="1" x14ac:dyDescent="0.35">
      <c r="B1" s="283"/>
      <c r="C1" s="283"/>
      <c r="D1" s="283"/>
      <c r="E1" s="283"/>
      <c r="F1" s="283"/>
    </row>
    <row r="2" spans="2:6" ht="15" thickBot="1" x14ac:dyDescent="0.35">
      <c r="B2" s="8" t="s">
        <v>28</v>
      </c>
      <c r="C2" s="9"/>
      <c r="D2" s="9"/>
      <c r="E2" s="10"/>
      <c r="F2" s="11"/>
    </row>
    <row r="4" spans="2:6" x14ac:dyDescent="0.3">
      <c r="B4" s="82" t="s">
        <v>162</v>
      </c>
      <c r="C4" s="82"/>
      <c r="D4" s="82"/>
      <c r="E4" s="82"/>
      <c r="F4" s="82"/>
    </row>
    <row r="5" spans="2:6" x14ac:dyDescent="0.3">
      <c r="B5" s="82" t="s">
        <v>118</v>
      </c>
      <c r="C5" s="82" t="s">
        <v>119</v>
      </c>
      <c r="D5" s="82" t="s">
        <v>120</v>
      </c>
      <c r="E5" s="153" t="s">
        <v>121</v>
      </c>
      <c r="F5" s="82" t="s">
        <v>122</v>
      </c>
    </row>
    <row r="6" spans="2:6" x14ac:dyDescent="0.3">
      <c r="B6" s="126" t="s">
        <v>143</v>
      </c>
      <c r="C6" s="82" t="s">
        <v>163</v>
      </c>
      <c r="D6" s="82">
        <v>11</v>
      </c>
      <c r="E6" s="82">
        <v>3580</v>
      </c>
      <c r="F6" s="154">
        <f>D6*E6</f>
        <v>39380</v>
      </c>
    </row>
    <row r="7" spans="2:6" x14ac:dyDescent="0.3">
      <c r="B7" s="126" t="s">
        <v>134</v>
      </c>
      <c r="C7" s="82" t="s">
        <v>111</v>
      </c>
      <c r="D7" s="82">
        <v>1.07</v>
      </c>
      <c r="E7" s="82">
        <v>17000</v>
      </c>
      <c r="F7" s="154">
        <f>D7*E7</f>
        <v>18190</v>
      </c>
    </row>
    <row r="8" spans="2:6" x14ac:dyDescent="0.3">
      <c r="B8" s="126" t="s">
        <v>136</v>
      </c>
      <c r="C8" s="82" t="s">
        <v>111</v>
      </c>
      <c r="D8" s="82">
        <v>0.8</v>
      </c>
      <c r="E8" s="82">
        <v>17000</v>
      </c>
      <c r="F8" s="154">
        <f>D8*E8</f>
        <v>13600</v>
      </c>
    </row>
    <row r="9" spans="2:6" x14ac:dyDescent="0.3">
      <c r="B9" s="126" t="s">
        <v>26</v>
      </c>
      <c r="C9" s="82" t="s">
        <v>164</v>
      </c>
      <c r="D9" s="82"/>
      <c r="E9" s="82"/>
      <c r="F9" s="154"/>
    </row>
    <row r="10" spans="2:6" x14ac:dyDescent="0.3">
      <c r="B10" s="82"/>
      <c r="C10" s="82"/>
      <c r="D10" s="82"/>
      <c r="E10" s="82"/>
      <c r="F10" s="154">
        <f>SUM(F6:F9)</f>
        <v>71170</v>
      </c>
    </row>
    <row r="11" spans="2:6" x14ac:dyDescent="0.3">
      <c r="B11" s="82" t="s">
        <v>18</v>
      </c>
      <c r="C11" s="82" t="s">
        <v>5</v>
      </c>
      <c r="D11" s="82">
        <v>5</v>
      </c>
      <c r="E11" s="82"/>
      <c r="F11" s="154">
        <f>(F10*D11/100)</f>
        <v>3558.5</v>
      </c>
    </row>
    <row r="12" spans="2:6" x14ac:dyDescent="0.3">
      <c r="B12" s="82"/>
      <c r="C12" s="82"/>
      <c r="D12" s="82"/>
      <c r="E12" s="82"/>
      <c r="F12" s="154">
        <f>SUM(F10:F11)</f>
        <v>74728.5</v>
      </c>
    </row>
    <row r="13" spans="2:6" x14ac:dyDescent="0.3">
      <c r="B13" s="125"/>
      <c r="C13" s="125"/>
      <c r="D13" s="125"/>
      <c r="E13" s="125"/>
      <c r="F13" s="152"/>
    </row>
    <row r="14" spans="2:6" x14ac:dyDescent="0.3">
      <c r="B14" s="132" t="s">
        <v>125</v>
      </c>
      <c r="C14" s="132"/>
      <c r="D14" s="132"/>
      <c r="E14" s="132"/>
      <c r="F14" s="132"/>
    </row>
    <row r="15" spans="2:6" x14ac:dyDescent="0.3">
      <c r="B15" s="132" t="s">
        <v>145</v>
      </c>
      <c r="C15" s="132" t="s">
        <v>7</v>
      </c>
      <c r="D15" s="132">
        <v>0.156</v>
      </c>
      <c r="E15" s="132">
        <v>25000</v>
      </c>
      <c r="F15" s="155">
        <f>D15*E15</f>
        <v>3900</v>
      </c>
    </row>
    <row r="16" spans="2:6" x14ac:dyDescent="0.3">
      <c r="B16" s="132" t="s">
        <v>19</v>
      </c>
      <c r="C16" s="132" t="s">
        <v>7</v>
      </c>
      <c r="D16" s="132">
        <v>0.156</v>
      </c>
      <c r="E16" s="132">
        <v>15000</v>
      </c>
      <c r="F16" s="155">
        <f>D16*E16</f>
        <v>2340</v>
      </c>
    </row>
    <row r="17" spans="2:6" x14ac:dyDescent="0.3">
      <c r="B17" s="132"/>
      <c r="C17" s="132"/>
      <c r="D17" s="132"/>
      <c r="E17" s="132"/>
      <c r="F17" s="155"/>
    </row>
    <row r="18" spans="2:6" x14ac:dyDescent="0.3">
      <c r="B18" s="132"/>
      <c r="C18" s="132"/>
      <c r="D18" s="132"/>
      <c r="E18" s="132"/>
      <c r="F18" s="155">
        <f>SUM(F15:F17)</f>
        <v>6240</v>
      </c>
    </row>
    <row r="19" spans="2:6" x14ac:dyDescent="0.3">
      <c r="B19" s="132" t="s">
        <v>126</v>
      </c>
      <c r="C19" s="132" t="s">
        <v>5</v>
      </c>
      <c r="D19" s="132">
        <v>50</v>
      </c>
      <c r="E19" s="132"/>
      <c r="F19" s="132">
        <f>(F18*D19/100)</f>
        <v>3120</v>
      </c>
    </row>
    <row r="20" spans="2:6" x14ac:dyDescent="0.3">
      <c r="B20" s="132" t="s">
        <v>116</v>
      </c>
      <c r="C20" s="132"/>
      <c r="D20" s="132"/>
      <c r="E20" s="132"/>
      <c r="F20" s="155">
        <f>SUM(F18:F19)</f>
        <v>9360</v>
      </c>
    </row>
    <row r="21" spans="2:6" x14ac:dyDescent="0.3">
      <c r="B21" s="142"/>
      <c r="C21" s="142"/>
      <c r="D21" s="142"/>
      <c r="E21" s="142"/>
      <c r="F21" s="157"/>
    </row>
    <row r="22" spans="2:6" x14ac:dyDescent="0.3">
      <c r="B22" s="132" t="s">
        <v>127</v>
      </c>
      <c r="C22" s="132"/>
      <c r="D22" s="132"/>
      <c r="E22" s="132"/>
      <c r="F22" s="132"/>
    </row>
    <row r="23" spans="2:6" x14ac:dyDescent="0.3">
      <c r="B23" s="131" t="s">
        <v>140</v>
      </c>
      <c r="C23" s="132" t="s">
        <v>133</v>
      </c>
      <c r="D23" s="131">
        <v>1E-3</v>
      </c>
      <c r="E23" s="131">
        <v>259990</v>
      </c>
      <c r="F23" s="132">
        <f>D23*E23</f>
        <v>259.99</v>
      </c>
    </row>
    <row r="24" spans="2:6" x14ac:dyDescent="0.3">
      <c r="B24" s="131" t="s">
        <v>147</v>
      </c>
      <c r="C24" s="132" t="s">
        <v>133</v>
      </c>
      <c r="D24" s="131">
        <v>0.01</v>
      </c>
      <c r="E24" s="131">
        <v>6190</v>
      </c>
      <c r="F24" s="132">
        <f t="shared" ref="F24:F25" si="0">D24*E24</f>
        <v>61.9</v>
      </c>
    </row>
    <row r="25" spans="2:6" x14ac:dyDescent="0.3">
      <c r="B25" s="131" t="s">
        <v>148</v>
      </c>
      <c r="C25" s="132" t="s">
        <v>133</v>
      </c>
      <c r="D25" s="131">
        <v>1E-3</v>
      </c>
      <c r="E25" s="131">
        <v>42990</v>
      </c>
      <c r="F25" s="132">
        <f t="shared" si="0"/>
        <v>42.99</v>
      </c>
    </row>
    <row r="26" spans="2:6" x14ac:dyDescent="0.3">
      <c r="B26" s="132"/>
      <c r="C26" s="132"/>
      <c r="D26" s="132"/>
      <c r="E26" s="132"/>
      <c r="F26" s="132">
        <f>SUM(F23:F25)</f>
        <v>364.88</v>
      </c>
    </row>
    <row r="27" spans="2:6" x14ac:dyDescent="0.3">
      <c r="B27" s="125"/>
      <c r="C27" s="125"/>
      <c r="D27" s="125"/>
      <c r="E27" s="125"/>
      <c r="F27" s="125"/>
    </row>
    <row r="28" spans="2:6" x14ac:dyDescent="0.3">
      <c r="B28" s="82" t="s">
        <v>128</v>
      </c>
      <c r="C28" s="82"/>
      <c r="D28" s="82"/>
      <c r="E28" s="82"/>
      <c r="F28" s="154">
        <f>F12+F20+F26</f>
        <v>84453.38</v>
      </c>
    </row>
    <row r="29" spans="2:6" x14ac:dyDescent="0.3">
      <c r="B29" s="82" t="s">
        <v>11</v>
      </c>
      <c r="C29" s="82" t="s">
        <v>5</v>
      </c>
      <c r="D29" s="82">
        <v>30</v>
      </c>
      <c r="E29" s="82"/>
      <c r="F29" s="156">
        <f>(F28*D29/100)</f>
        <v>25336.014000000003</v>
      </c>
    </row>
    <row r="30" spans="2:6" x14ac:dyDescent="0.3">
      <c r="B30" s="82" t="s">
        <v>129</v>
      </c>
      <c r="C30" s="82"/>
      <c r="D30" s="82"/>
      <c r="E30" s="82"/>
      <c r="F30" s="154">
        <f>SUM(F28:F29)</f>
        <v>109789.394</v>
      </c>
    </row>
    <row r="31" spans="2:6" x14ac:dyDescent="0.3">
      <c r="B31" s="146"/>
      <c r="C31" s="144"/>
      <c r="D31" s="144"/>
      <c r="E31" s="5"/>
      <c r="F31" s="6"/>
    </row>
    <row r="32" spans="2:6" x14ac:dyDescent="0.3">
      <c r="B32" s="146"/>
      <c r="C32" s="144"/>
      <c r="D32" s="144"/>
      <c r="E32" s="5"/>
      <c r="F32" s="6"/>
    </row>
    <row r="33" spans="2:6" x14ac:dyDescent="0.3">
      <c r="B33" s="146"/>
      <c r="C33" s="144"/>
      <c r="D33" s="144"/>
      <c r="E33" s="5"/>
      <c r="F33" s="6"/>
    </row>
    <row r="34" spans="2:6" x14ac:dyDescent="0.3">
      <c r="B34" s="146"/>
      <c r="C34" s="144"/>
      <c r="D34" s="144"/>
      <c r="E34" s="5"/>
      <c r="F34" s="6"/>
    </row>
  </sheetData>
  <mergeCells count="1">
    <mergeCell ref="B1:F1"/>
  </mergeCells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F34"/>
  <sheetViews>
    <sheetView workbookViewId="0">
      <selection activeCell="I8" sqref="I8"/>
    </sheetView>
  </sheetViews>
  <sheetFormatPr baseColWidth="10" defaultRowHeight="14.4" x14ac:dyDescent="0.3"/>
  <cols>
    <col min="1" max="1" width="2.5546875" customWidth="1"/>
    <col min="2" max="2" width="41.88671875" customWidth="1"/>
    <col min="3" max="4" width="11.44140625" style="2"/>
    <col min="5" max="5" width="16.6640625" style="3" bestFit="1" customWidth="1"/>
    <col min="6" max="6" width="13.44140625" style="3" bestFit="1" customWidth="1"/>
  </cols>
  <sheetData>
    <row r="1" spans="2:6" ht="75.599999999999994" customHeight="1" thickBot="1" x14ac:dyDescent="0.35">
      <c r="B1" s="283"/>
      <c r="C1" s="283"/>
      <c r="D1" s="283"/>
      <c r="E1" s="283"/>
      <c r="F1" s="283"/>
    </row>
    <row r="2" spans="2:6" ht="15" thickBot="1" x14ac:dyDescent="0.35">
      <c r="B2" s="8" t="s">
        <v>29</v>
      </c>
      <c r="C2" s="9"/>
      <c r="D2" s="9"/>
      <c r="E2" s="10"/>
      <c r="F2" s="11"/>
    </row>
    <row r="4" spans="2:6" x14ac:dyDescent="0.3">
      <c r="B4" s="146"/>
      <c r="C4" s="147"/>
      <c r="D4" s="147"/>
      <c r="E4" s="6"/>
      <c r="F4" s="6"/>
    </row>
    <row r="5" spans="2:6" x14ac:dyDescent="0.3">
      <c r="B5" s="126" t="s">
        <v>117</v>
      </c>
      <c r="C5" s="126"/>
      <c r="D5" s="126"/>
      <c r="E5" s="126"/>
      <c r="F5" s="126"/>
    </row>
    <row r="6" spans="2:6" x14ac:dyDescent="0.3">
      <c r="B6" s="238" t="s">
        <v>118</v>
      </c>
      <c r="C6" s="238" t="s">
        <v>119</v>
      </c>
      <c r="D6" s="238" t="s">
        <v>120</v>
      </c>
      <c r="E6" s="239" t="s">
        <v>121</v>
      </c>
      <c r="F6" s="238" t="s">
        <v>122</v>
      </c>
    </row>
    <row r="7" spans="2:6" ht="14.25" customHeight="1" x14ac:dyDescent="0.3">
      <c r="B7" s="247" t="s">
        <v>150</v>
      </c>
      <c r="C7" s="238" t="s">
        <v>151</v>
      </c>
      <c r="D7" s="240">
        <v>38.22</v>
      </c>
      <c r="E7" s="238">
        <v>2790</v>
      </c>
      <c r="F7" s="241">
        <f>D7*E7</f>
        <v>106633.8</v>
      </c>
    </row>
    <row r="8" spans="2:6" ht="15" customHeight="1" x14ac:dyDescent="0.3">
      <c r="B8" s="248" t="s">
        <v>152</v>
      </c>
      <c r="C8" s="238" t="s">
        <v>151</v>
      </c>
      <c r="D8" s="240">
        <v>45.01</v>
      </c>
      <c r="E8" s="238">
        <v>780</v>
      </c>
      <c r="F8" s="241">
        <f>D8*E8</f>
        <v>35107.799999999996</v>
      </c>
    </row>
    <row r="9" spans="2:6" ht="14.25" customHeight="1" x14ac:dyDescent="0.3">
      <c r="B9" s="248" t="s">
        <v>153</v>
      </c>
      <c r="C9" s="238" t="s">
        <v>154</v>
      </c>
      <c r="D9" s="240">
        <v>8.42</v>
      </c>
      <c r="E9" s="238">
        <v>2160</v>
      </c>
      <c r="F9" s="242">
        <f>D9*E9</f>
        <v>18187.2</v>
      </c>
    </row>
    <row r="10" spans="2:6" x14ac:dyDescent="0.3">
      <c r="B10" s="238"/>
      <c r="C10" s="238"/>
      <c r="D10" s="240"/>
      <c r="E10" s="238"/>
      <c r="F10" s="242"/>
    </row>
    <row r="11" spans="2:6" x14ac:dyDescent="0.3">
      <c r="B11" s="238"/>
      <c r="C11" s="238"/>
      <c r="D11" s="238" t="s">
        <v>124</v>
      </c>
      <c r="E11" s="238"/>
      <c r="F11" s="242">
        <f>SUM(F7:F10)</f>
        <v>159928.80000000002</v>
      </c>
    </row>
    <row r="12" spans="2:6" x14ac:dyDescent="0.3">
      <c r="B12" s="238" t="s">
        <v>18</v>
      </c>
      <c r="C12" s="238" t="s">
        <v>5</v>
      </c>
      <c r="D12" s="238">
        <v>5</v>
      </c>
      <c r="E12" s="238"/>
      <c r="F12" s="242">
        <f>(F11*D12/100)</f>
        <v>7996.4400000000014</v>
      </c>
    </row>
    <row r="13" spans="2:6" x14ac:dyDescent="0.3">
      <c r="B13" s="238"/>
      <c r="C13" s="238"/>
      <c r="D13" s="238"/>
      <c r="E13" s="238"/>
      <c r="F13" s="242">
        <f>SUM(F11:F12)</f>
        <v>167925.24000000002</v>
      </c>
    </row>
    <row r="14" spans="2:6" x14ac:dyDescent="0.3">
      <c r="B14" s="243"/>
      <c r="C14" s="243"/>
      <c r="D14" s="243"/>
      <c r="E14" s="243"/>
      <c r="F14" s="244"/>
    </row>
    <row r="15" spans="2:6" x14ac:dyDescent="0.3">
      <c r="B15" s="219" t="s">
        <v>125</v>
      </c>
      <c r="C15" s="219"/>
      <c r="D15" s="219"/>
      <c r="E15" s="219"/>
      <c r="F15" s="219"/>
    </row>
    <row r="16" spans="2:6" x14ac:dyDescent="0.3">
      <c r="B16" s="219" t="s">
        <v>155</v>
      </c>
      <c r="C16" s="219" t="s">
        <v>7</v>
      </c>
      <c r="D16" s="219">
        <v>6.25E-2</v>
      </c>
      <c r="E16" s="219">
        <v>25000</v>
      </c>
      <c r="F16" s="245">
        <f>D16*E16</f>
        <v>1562.5</v>
      </c>
    </row>
    <row r="17" spans="2:6" x14ac:dyDescent="0.3">
      <c r="B17" s="219" t="s">
        <v>146</v>
      </c>
      <c r="C17" s="219" t="s">
        <v>7</v>
      </c>
      <c r="D17" s="219">
        <v>6.25E-2</v>
      </c>
      <c r="E17" s="219">
        <v>15000</v>
      </c>
      <c r="F17" s="245">
        <f>D17*E17</f>
        <v>937.5</v>
      </c>
    </row>
    <row r="18" spans="2:6" x14ac:dyDescent="0.3">
      <c r="B18" s="219"/>
      <c r="C18" s="219"/>
      <c r="D18" s="219"/>
      <c r="E18" s="219"/>
      <c r="F18" s="245"/>
    </row>
    <row r="19" spans="2:6" x14ac:dyDescent="0.3">
      <c r="B19" s="219"/>
      <c r="C19" s="219"/>
      <c r="D19" s="219"/>
      <c r="E19" s="219"/>
      <c r="F19" s="246">
        <f>SUM(F16:F18)</f>
        <v>2500</v>
      </c>
    </row>
    <row r="20" spans="2:6" x14ac:dyDescent="0.3">
      <c r="B20" s="219" t="s">
        <v>126</v>
      </c>
      <c r="C20" s="219" t="s">
        <v>5</v>
      </c>
      <c r="D20" s="219">
        <v>50</v>
      </c>
      <c r="E20" s="219"/>
      <c r="F20" s="219">
        <f>(F19*D20/100)</f>
        <v>1250</v>
      </c>
    </row>
    <row r="21" spans="2:6" x14ac:dyDescent="0.3">
      <c r="B21" s="219" t="s">
        <v>22</v>
      </c>
      <c r="C21" s="219"/>
      <c r="D21" s="219"/>
      <c r="E21" s="219"/>
      <c r="F21" s="246">
        <f>SUM(F19:F20)</f>
        <v>3750</v>
      </c>
    </row>
    <row r="22" spans="2:6" x14ac:dyDescent="0.3">
      <c r="B22" s="243"/>
      <c r="C22" s="243"/>
      <c r="D22" s="243"/>
      <c r="E22" s="243"/>
      <c r="F22" s="244"/>
    </row>
    <row r="23" spans="2:6" x14ac:dyDescent="0.3">
      <c r="B23" s="219" t="s">
        <v>127</v>
      </c>
      <c r="C23" s="219"/>
      <c r="D23" s="219"/>
      <c r="E23" s="219"/>
      <c r="F23" s="219"/>
    </row>
    <row r="24" spans="2:6" x14ac:dyDescent="0.3">
      <c r="B24" s="219" t="s">
        <v>156</v>
      </c>
      <c r="C24" s="219" t="s">
        <v>151</v>
      </c>
      <c r="D24" s="219">
        <v>1E-3</v>
      </c>
      <c r="E24" s="219">
        <v>259990</v>
      </c>
      <c r="F24" s="245">
        <f t="shared" ref="F24:F26" si="0">D24*E24</f>
        <v>259.99</v>
      </c>
    </row>
    <row r="25" spans="2:6" x14ac:dyDescent="0.3">
      <c r="B25" s="219" t="s">
        <v>157</v>
      </c>
      <c r="C25" s="219" t="s">
        <v>151</v>
      </c>
      <c r="D25" s="219">
        <v>1E-3</v>
      </c>
      <c r="E25" s="219">
        <v>6190</v>
      </c>
      <c r="F25" s="245">
        <f t="shared" si="0"/>
        <v>6.19</v>
      </c>
    </row>
    <row r="26" spans="2:6" x14ac:dyDescent="0.3">
      <c r="B26" s="219" t="s">
        <v>23</v>
      </c>
      <c r="C26" s="219" t="s">
        <v>151</v>
      </c>
      <c r="D26" s="219">
        <v>1E-3</v>
      </c>
      <c r="E26" s="219">
        <v>42990</v>
      </c>
      <c r="F26" s="245">
        <f t="shared" si="0"/>
        <v>42.99</v>
      </c>
    </row>
    <row r="27" spans="2:6" x14ac:dyDescent="0.3">
      <c r="B27" s="219" t="s">
        <v>158</v>
      </c>
      <c r="C27" s="219" t="s">
        <v>151</v>
      </c>
      <c r="D27" s="219">
        <v>1E-3</v>
      </c>
      <c r="E27" s="219">
        <v>6490</v>
      </c>
      <c r="F27" s="245">
        <f>D27*E27</f>
        <v>6.49</v>
      </c>
    </row>
    <row r="28" spans="2:6" x14ac:dyDescent="0.3">
      <c r="B28" s="131"/>
      <c r="C28" s="131"/>
      <c r="D28" s="131"/>
      <c r="E28" s="131"/>
      <c r="F28" s="134">
        <f>SUM(F24:F27)</f>
        <v>315.66000000000003</v>
      </c>
    </row>
    <row r="29" spans="2:6" x14ac:dyDescent="0.3">
      <c r="B29" s="151"/>
      <c r="C29" s="151"/>
      <c r="D29" s="151"/>
      <c r="E29" s="151"/>
      <c r="F29" s="158"/>
    </row>
    <row r="30" spans="2:6" x14ac:dyDescent="0.3">
      <c r="B30" s="126" t="s">
        <v>128</v>
      </c>
      <c r="C30" s="126"/>
      <c r="D30" s="126"/>
      <c r="E30" s="126"/>
      <c r="F30" s="127">
        <f>F13+F21+F28</f>
        <v>171990.90000000002</v>
      </c>
    </row>
    <row r="31" spans="2:6" x14ac:dyDescent="0.3">
      <c r="B31" s="138" t="s">
        <v>11</v>
      </c>
      <c r="C31" s="126" t="s">
        <v>5</v>
      </c>
      <c r="D31" s="126">
        <v>30</v>
      </c>
      <c r="E31" s="126"/>
      <c r="F31" s="128">
        <f>(F30*D31/100)</f>
        <v>51597.270000000011</v>
      </c>
    </row>
    <row r="32" spans="2:6" x14ac:dyDescent="0.3">
      <c r="B32" s="126" t="s">
        <v>129</v>
      </c>
      <c r="C32" s="126"/>
      <c r="D32" s="126"/>
      <c r="E32" s="126"/>
      <c r="F32" s="127">
        <f>SUM(F30:F31)</f>
        <v>223588.17000000004</v>
      </c>
    </row>
    <row r="33" spans="2:6" x14ac:dyDescent="0.3">
      <c r="B33" s="143"/>
      <c r="C33" s="143"/>
      <c r="D33" s="143"/>
      <c r="E33" s="143"/>
      <c r="F33" s="5"/>
    </row>
    <row r="34" spans="2:6" x14ac:dyDescent="0.3">
      <c r="B34" s="143"/>
      <c r="C34" s="144"/>
      <c r="D34" s="144"/>
      <c r="E34" s="5"/>
      <c r="F34" s="5"/>
    </row>
  </sheetData>
  <mergeCells count="1">
    <mergeCell ref="B1:F1"/>
  </mergeCells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F39"/>
  <sheetViews>
    <sheetView workbookViewId="0">
      <selection activeCell="H7" sqref="H7"/>
    </sheetView>
  </sheetViews>
  <sheetFormatPr baseColWidth="10" defaultRowHeight="14.4" x14ac:dyDescent="0.3"/>
  <cols>
    <col min="1" max="1" width="4.44140625" customWidth="1"/>
    <col min="2" max="2" width="33.33203125" bestFit="1" customWidth="1"/>
    <col min="3" max="4" width="11.44140625" style="2"/>
    <col min="5" max="5" width="16.6640625" style="3" bestFit="1" customWidth="1"/>
    <col min="6" max="6" width="13.44140625" style="3" bestFit="1" customWidth="1"/>
  </cols>
  <sheetData>
    <row r="1" spans="2:6" ht="72.599999999999994" customHeight="1" thickBot="1" x14ac:dyDescent="0.35">
      <c r="B1" s="283"/>
      <c r="C1" s="283"/>
      <c r="D1" s="283"/>
      <c r="E1" s="283"/>
      <c r="F1" s="283"/>
    </row>
    <row r="2" spans="2:6" ht="15" thickBot="1" x14ac:dyDescent="0.35">
      <c r="B2" s="8" t="s">
        <v>89</v>
      </c>
      <c r="C2" s="9"/>
      <c r="D2" s="9"/>
      <c r="E2" s="10"/>
      <c r="F2" s="11"/>
    </row>
    <row r="4" spans="2:6" x14ac:dyDescent="0.3">
      <c r="B4" s="126" t="s">
        <v>0</v>
      </c>
      <c r="C4" s="82" t="s">
        <v>1</v>
      </c>
      <c r="D4" s="82" t="s">
        <v>2</v>
      </c>
      <c r="E4" s="166" t="s">
        <v>3</v>
      </c>
      <c r="F4" s="166" t="s">
        <v>4</v>
      </c>
    </row>
    <row r="5" spans="2:6" x14ac:dyDescent="0.3">
      <c r="B5" s="126" t="s">
        <v>82</v>
      </c>
      <c r="C5" s="82" t="s">
        <v>65</v>
      </c>
      <c r="D5" s="208">
        <v>0.16666</v>
      </c>
      <c r="E5" s="166">
        <v>22362</v>
      </c>
      <c r="F5" s="166">
        <f t="shared" ref="F5:F13" si="0">(D5*E5)</f>
        <v>3726.8509199999999</v>
      </c>
    </row>
    <row r="6" spans="2:6" x14ac:dyDescent="0.3">
      <c r="B6" s="126" t="s">
        <v>83</v>
      </c>
      <c r="C6" s="82" t="s">
        <v>65</v>
      </c>
      <c r="D6" s="82">
        <v>0.25</v>
      </c>
      <c r="E6" s="166">
        <v>4290</v>
      </c>
      <c r="F6" s="166">
        <f t="shared" si="0"/>
        <v>1072.5</v>
      </c>
    </row>
    <row r="7" spans="2:6" x14ac:dyDescent="0.3">
      <c r="B7" s="126" t="s">
        <v>84</v>
      </c>
      <c r="C7" s="82" t="s">
        <v>65</v>
      </c>
      <c r="D7" s="82">
        <v>0.2</v>
      </c>
      <c r="E7" s="166">
        <v>5141</v>
      </c>
      <c r="F7" s="166">
        <f t="shared" si="0"/>
        <v>1028.2</v>
      </c>
    </row>
    <row r="8" spans="2:6" x14ac:dyDescent="0.3">
      <c r="B8" s="126" t="s">
        <v>85</v>
      </c>
      <c r="C8" s="82" t="s">
        <v>65</v>
      </c>
      <c r="D8" s="208">
        <v>0.16666</v>
      </c>
      <c r="E8" s="166">
        <v>4290</v>
      </c>
      <c r="F8" s="166">
        <f t="shared" si="0"/>
        <v>714.97140000000002</v>
      </c>
    </row>
    <row r="9" spans="2:6" x14ac:dyDescent="0.3">
      <c r="B9" s="126" t="s">
        <v>66</v>
      </c>
      <c r="C9" s="82" t="s">
        <v>13</v>
      </c>
      <c r="D9" s="82">
        <v>0.31719999999999998</v>
      </c>
      <c r="E9" s="166">
        <v>17490</v>
      </c>
      <c r="F9" s="166">
        <f t="shared" si="0"/>
        <v>5547.8279999999995</v>
      </c>
    </row>
    <row r="10" spans="2:6" x14ac:dyDescent="0.3">
      <c r="B10" s="126" t="s">
        <v>32</v>
      </c>
      <c r="C10" s="82" t="s">
        <v>20</v>
      </c>
      <c r="D10" s="82">
        <v>5.7000000000000002E-2</v>
      </c>
      <c r="E10" s="166">
        <v>2560</v>
      </c>
      <c r="F10" s="166">
        <f t="shared" si="0"/>
        <v>145.92000000000002</v>
      </c>
    </row>
    <row r="11" spans="2:6" x14ac:dyDescent="0.3">
      <c r="B11" s="126" t="s">
        <v>67</v>
      </c>
      <c r="C11" s="82" t="s">
        <v>20</v>
      </c>
      <c r="D11" s="82">
        <v>0.05</v>
      </c>
      <c r="E11" s="166">
        <v>2390</v>
      </c>
      <c r="F11" s="166">
        <f t="shared" si="0"/>
        <v>119.5</v>
      </c>
    </row>
    <row r="12" spans="2:6" x14ac:dyDescent="0.3">
      <c r="B12" s="126" t="s">
        <v>92</v>
      </c>
      <c r="C12" s="82" t="s">
        <v>21</v>
      </c>
      <c r="D12" s="82">
        <v>13</v>
      </c>
      <c r="E12" s="166">
        <v>1790</v>
      </c>
      <c r="F12" s="166">
        <f>E12*D12</f>
        <v>23270</v>
      </c>
    </row>
    <row r="13" spans="2:6" x14ac:dyDescent="0.3">
      <c r="B13" s="168"/>
      <c r="C13" s="71"/>
      <c r="D13" s="71">
        <v>0</v>
      </c>
      <c r="E13" s="169">
        <v>0</v>
      </c>
      <c r="F13" s="169">
        <f t="shared" si="0"/>
        <v>0</v>
      </c>
    </row>
    <row r="14" spans="2:6" x14ac:dyDescent="0.3">
      <c r="B14" s="168" t="s">
        <v>17</v>
      </c>
      <c r="C14" s="71"/>
      <c r="D14" s="71">
        <v>0</v>
      </c>
      <c r="E14" s="169">
        <v>0</v>
      </c>
      <c r="F14" s="169">
        <f>SUM(F5:F13)</f>
        <v>35625.770319999996</v>
      </c>
    </row>
    <row r="15" spans="2:6" x14ac:dyDescent="0.3">
      <c r="B15" s="168" t="s">
        <v>18</v>
      </c>
      <c r="C15" s="71" t="s">
        <v>5</v>
      </c>
      <c r="D15" s="71">
        <v>5</v>
      </c>
      <c r="E15" s="169">
        <v>0</v>
      </c>
      <c r="F15" s="169">
        <f>(F14*D15/100)</f>
        <v>1781.2885159999998</v>
      </c>
    </row>
    <row r="16" spans="2:6" x14ac:dyDescent="0.3">
      <c r="B16" s="168" t="s">
        <v>22</v>
      </c>
      <c r="C16" s="71"/>
      <c r="D16" s="71"/>
      <c r="E16" s="169"/>
      <c r="F16" s="169">
        <f>(F14+F15)</f>
        <v>37407.058835999997</v>
      </c>
    </row>
    <row r="17" spans="2:6" x14ac:dyDescent="0.3">
      <c r="B17" s="124"/>
      <c r="C17" s="125"/>
      <c r="D17" s="125"/>
      <c r="E17" s="167"/>
      <c r="F17" s="167"/>
    </row>
    <row r="18" spans="2:6" x14ac:dyDescent="0.3">
      <c r="B18" s="168" t="s">
        <v>6</v>
      </c>
      <c r="C18" s="71"/>
      <c r="D18" s="71"/>
      <c r="E18" s="169"/>
      <c r="F18" s="169"/>
    </row>
    <row r="19" spans="2:6" x14ac:dyDescent="0.3">
      <c r="B19" s="168" t="s">
        <v>37</v>
      </c>
      <c r="C19" s="71" t="s">
        <v>7</v>
      </c>
      <c r="D19" s="71">
        <v>8.2000000000000003E-2</v>
      </c>
      <c r="E19" s="170">
        <v>25000</v>
      </c>
      <c r="F19" s="170">
        <f>(D19*E19)</f>
        <v>2050</v>
      </c>
    </row>
    <row r="20" spans="2:6" x14ac:dyDescent="0.3">
      <c r="B20" s="168" t="s">
        <v>19</v>
      </c>
      <c r="C20" s="71" t="s">
        <v>7</v>
      </c>
      <c r="D20" s="71">
        <v>8.2000000000000003E-2</v>
      </c>
      <c r="E20" s="170">
        <v>20000</v>
      </c>
      <c r="F20" s="170">
        <f>(D20*E20)</f>
        <v>1640</v>
      </c>
    </row>
    <row r="21" spans="2:6" x14ac:dyDescent="0.3">
      <c r="B21" s="168"/>
      <c r="C21" s="71" t="s">
        <v>7</v>
      </c>
      <c r="D21" s="71">
        <v>0</v>
      </c>
      <c r="E21" s="170">
        <v>0</v>
      </c>
      <c r="F21" s="170">
        <f>(D21*E21)</f>
        <v>0</v>
      </c>
    </row>
    <row r="22" spans="2:6" x14ac:dyDescent="0.3">
      <c r="B22" s="168" t="s">
        <v>17</v>
      </c>
      <c r="C22" s="71"/>
      <c r="D22" s="71"/>
      <c r="E22" s="169"/>
      <c r="F22" s="170">
        <f>SUM(F19:F20)</f>
        <v>3690</v>
      </c>
    </row>
    <row r="23" spans="2:6" x14ac:dyDescent="0.3">
      <c r="B23" s="168" t="s">
        <v>24</v>
      </c>
      <c r="C23" s="71" t="s">
        <v>5</v>
      </c>
      <c r="D23" s="71">
        <v>50</v>
      </c>
      <c r="E23" s="169"/>
      <c r="F23" s="170">
        <f>(F22*D23/100)</f>
        <v>1845</v>
      </c>
    </row>
    <row r="24" spans="2:6" x14ac:dyDescent="0.3">
      <c r="B24" s="168" t="s">
        <v>22</v>
      </c>
      <c r="C24" s="71"/>
      <c r="D24" s="71"/>
      <c r="E24" s="169"/>
      <c r="F24" s="170">
        <f>(F22+F23)</f>
        <v>5535</v>
      </c>
    </row>
    <row r="25" spans="2:6" x14ac:dyDescent="0.3">
      <c r="B25" s="124"/>
      <c r="C25" s="125"/>
      <c r="D25" s="125"/>
      <c r="E25" s="167"/>
      <c r="F25" s="167"/>
    </row>
    <row r="26" spans="2:6" x14ac:dyDescent="0.3">
      <c r="B26" s="126" t="s">
        <v>8</v>
      </c>
      <c r="C26" s="82"/>
      <c r="D26" s="82"/>
      <c r="E26" s="166"/>
      <c r="F26" s="166"/>
    </row>
    <row r="27" spans="2:6" x14ac:dyDescent="0.3">
      <c r="B27" s="126" t="s">
        <v>99</v>
      </c>
      <c r="C27" s="82" t="s">
        <v>13</v>
      </c>
      <c r="D27" s="82">
        <v>1E-3</v>
      </c>
      <c r="E27" s="166">
        <v>40000</v>
      </c>
      <c r="F27" s="166">
        <f>(D27*E27)</f>
        <v>40</v>
      </c>
    </row>
    <row r="28" spans="2:6" x14ac:dyDescent="0.3">
      <c r="B28" s="126" t="s">
        <v>34</v>
      </c>
      <c r="C28" s="82" t="s">
        <v>13</v>
      </c>
      <c r="D28" s="82">
        <v>1E-3</v>
      </c>
      <c r="E28" s="166">
        <v>5300</v>
      </c>
      <c r="F28" s="166">
        <f>(D28*E28)</f>
        <v>5.3</v>
      </c>
    </row>
    <row r="29" spans="2:6" x14ac:dyDescent="0.3">
      <c r="B29" s="126" t="s">
        <v>169</v>
      </c>
      <c r="C29" s="82" t="s">
        <v>13</v>
      </c>
      <c r="D29" s="82">
        <v>1E-3</v>
      </c>
      <c r="E29" s="166">
        <v>39900</v>
      </c>
      <c r="F29" s="166">
        <f>(D29*E29)</f>
        <v>39.9</v>
      </c>
    </row>
    <row r="30" spans="2:6" x14ac:dyDescent="0.3">
      <c r="B30" s="126" t="s">
        <v>171</v>
      </c>
      <c r="C30" s="82" t="s">
        <v>13</v>
      </c>
      <c r="D30" s="82">
        <v>1E-3</v>
      </c>
      <c r="E30" s="166">
        <v>5180</v>
      </c>
      <c r="F30" s="166">
        <f>(D30*E30)</f>
        <v>5.18</v>
      </c>
    </row>
    <row r="31" spans="2:6" x14ac:dyDescent="0.3">
      <c r="B31" s="126" t="s">
        <v>170</v>
      </c>
      <c r="C31" s="82" t="s">
        <v>13</v>
      </c>
      <c r="D31" s="82">
        <v>1E-3</v>
      </c>
      <c r="E31" s="166">
        <v>8990</v>
      </c>
      <c r="F31" s="166">
        <f>SUM(F27:F30)</f>
        <v>90.38</v>
      </c>
    </row>
    <row r="32" spans="2:6" x14ac:dyDescent="0.3">
      <c r="B32" s="126"/>
      <c r="C32" s="82"/>
      <c r="D32" s="82"/>
      <c r="E32" s="166"/>
      <c r="F32" s="166"/>
    </row>
    <row r="33" spans="2:6" x14ac:dyDescent="0.3">
      <c r="B33" s="126" t="s">
        <v>22</v>
      </c>
      <c r="C33" s="82"/>
      <c r="D33" s="82"/>
      <c r="E33" s="166"/>
      <c r="F33" s="166">
        <f>SUM(F27:F31)</f>
        <v>180.76</v>
      </c>
    </row>
    <row r="34" spans="2:6" x14ac:dyDescent="0.3">
      <c r="B34" s="124"/>
      <c r="C34" s="125"/>
      <c r="D34" s="125"/>
      <c r="E34" s="167"/>
      <c r="F34" s="149"/>
    </row>
    <row r="35" spans="2:6" x14ac:dyDescent="0.3">
      <c r="B35" s="124"/>
      <c r="C35" s="125"/>
      <c r="D35" s="125"/>
      <c r="E35" s="167"/>
      <c r="F35" s="167"/>
    </row>
    <row r="36" spans="2:6" x14ac:dyDescent="0.3">
      <c r="B36" s="168" t="s">
        <v>10</v>
      </c>
      <c r="C36" s="71"/>
      <c r="D36" s="71"/>
      <c r="E36" s="169"/>
      <c r="F36" s="169">
        <f>(F16+F24+F33)</f>
        <v>43122.818835999999</v>
      </c>
    </row>
    <row r="37" spans="2:6" x14ac:dyDescent="0.3">
      <c r="B37" s="168" t="s">
        <v>11</v>
      </c>
      <c r="C37" s="71" t="s">
        <v>5</v>
      </c>
      <c r="D37" s="71">
        <v>15</v>
      </c>
      <c r="E37" s="169"/>
      <c r="F37" s="169">
        <f>(F36*D37/100)</f>
        <v>6468.4228253999991</v>
      </c>
    </row>
    <row r="38" spans="2:6" x14ac:dyDescent="0.3">
      <c r="B38" s="168" t="s">
        <v>16</v>
      </c>
      <c r="C38" s="71" t="s">
        <v>5</v>
      </c>
      <c r="D38" s="71">
        <v>15</v>
      </c>
      <c r="E38" s="169"/>
      <c r="F38" s="169">
        <f>F36*D38/100</f>
        <v>6468.4228253999991</v>
      </c>
    </row>
    <row r="39" spans="2:6" x14ac:dyDescent="0.3">
      <c r="B39" s="126" t="s">
        <v>12</v>
      </c>
      <c r="C39" s="82"/>
      <c r="D39" s="82"/>
      <c r="E39" s="166"/>
      <c r="F39" s="166">
        <f>(F36+F37)</f>
        <v>49591.241661399996</v>
      </c>
    </row>
  </sheetData>
  <mergeCells count="1">
    <mergeCell ref="B1:F1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36</vt:i4>
      </vt:variant>
    </vt:vector>
  </HeadingPairs>
  <TitlesOfParts>
    <vt:vector size="36" baseType="lpstr">
      <vt:lpstr>1.1 REPLANTEO</vt:lpstr>
      <vt:lpstr>Cierres provisorios</vt:lpstr>
      <vt:lpstr>Trazado</vt:lpstr>
      <vt:lpstr>Excavacion</vt:lpstr>
      <vt:lpstr>Emplantillado</vt:lpstr>
      <vt:lpstr>Cimiento</vt:lpstr>
      <vt:lpstr>Sobrecimiento</vt:lpstr>
      <vt:lpstr>Enfierradura </vt:lpstr>
      <vt:lpstr>ENTRAMADO PISO</vt:lpstr>
      <vt:lpstr>TABIQUERIA perimetral</vt:lpstr>
      <vt:lpstr>TABIQUERIA divisorio</vt:lpstr>
      <vt:lpstr>PISO DECK</vt:lpstr>
      <vt:lpstr>REVESTIMIENTO MUROS exterior</vt:lpstr>
      <vt:lpstr>BASE PISO INTERIOR</vt:lpstr>
      <vt:lpstr>Revtm piso cocina baño </vt:lpstr>
      <vt:lpstr>REVESTIMIENTO TABIQUE INTERIOR</vt:lpstr>
      <vt:lpstr>Reve muro cocina baños</vt:lpstr>
      <vt:lpstr> cielo (Tabla)</vt:lpstr>
      <vt:lpstr>cielo (Fibrocemento)</vt:lpstr>
      <vt:lpstr>Terminaciones</vt:lpstr>
      <vt:lpstr>corniza</vt:lpstr>
      <vt:lpstr>Latex cielo y cocina</vt:lpstr>
      <vt:lpstr>Barniz</vt:lpstr>
      <vt:lpstr>Pintura dormitorios </vt:lpstr>
      <vt:lpstr>Ventana</vt:lpstr>
      <vt:lpstr>Techumbre</vt:lpstr>
      <vt:lpstr>Revestimiento piso interior </vt:lpstr>
      <vt:lpstr>Quincañeria puerta exterior</vt:lpstr>
      <vt:lpstr>Quincañeria puertas interior</vt:lpstr>
      <vt:lpstr>Guardapolvo</vt:lpstr>
      <vt:lpstr>Artefactos</vt:lpstr>
      <vt:lpstr>ESTRUCTURA TECHUMBRE</vt:lpstr>
      <vt:lpstr>Alcantarillado</vt:lpstr>
      <vt:lpstr>Agua potable</vt:lpstr>
      <vt:lpstr>Gas</vt:lpstr>
      <vt:lpstr>Total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Alumnos Rancagua</dc:creator>
  <cp:lastModifiedBy>Sebastian Espinoza</cp:lastModifiedBy>
  <dcterms:created xsi:type="dcterms:W3CDTF">2018-03-19T23:20:41Z</dcterms:created>
  <dcterms:modified xsi:type="dcterms:W3CDTF">2025-06-24T21:21:25Z</dcterms:modified>
</cp:coreProperties>
</file>